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esktop\Board\budgets\"/>
    </mc:Choice>
  </mc:AlternateContent>
  <xr:revisionPtr revIDLastSave="0" documentId="13_ncr:1_{91FA24F0-B57A-4493-B1B1-4E2301475C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Sheet1!$A:$D,Sheet1!$3:$4</definedName>
    <definedName name="QB_COLUMN_59200" localSheetId="0" hidden="1">Sheet1!$E$4</definedName>
    <definedName name="QB_COLUMN_76210" localSheetId="0" hidden="1">Sheet1!$F$4</definedName>
    <definedName name="QB_DATA_0" localSheetId="0" hidden="1">Sheet1!$6:$6,Sheet1!$8:$8,Sheet1!$9:$9,Sheet1!$10:$10,Sheet1!$11:$11,Sheet1!$12:$12,Sheet1!$13:$13,Sheet1!$14:$14,Sheet1!$15:$15,Sheet1!$16:$16,Sheet1!$17:$17,Sheet1!$18:$18,Sheet1!$19:$19,Sheet1!$20:$20,Sheet1!$21:$21,Sheet1!$22:$22</definedName>
    <definedName name="QB_DATA_1" localSheetId="0" hidden="1">Sheet1!$26:$26,Sheet1!$27:$27,Sheet1!$28:$28,Sheet1!$29:$29,Sheet1!$30:$30,Sheet1!$31:$31,Sheet1!$32:$32,Sheet1!$33:$33,Sheet1!$34:$34,Sheet1!$35:$35,Sheet1!$36:$36,Sheet1!$37:$37,Sheet1!$38:$38,Sheet1!$39:$39,Sheet1!$40:$40,Sheet1!$43:$43</definedName>
    <definedName name="QB_DATA_2" localSheetId="0" hidden="1">Sheet1!$44:$44,Sheet1!$45:$45,Sheet1!$46:$46,Sheet1!$49:$49,Sheet1!$50:$50,Sheet1!$51:$51,Sheet1!$52:$52,Sheet1!$53:$53,Sheet1!$54:$54,Sheet1!$55:$55,Sheet1!$56:$56,Sheet1!$59:$59,Sheet1!$60:$60,Sheet1!$63:$63,Sheet1!$64:$64,Sheet1!$67:$67</definedName>
    <definedName name="QB_DATA_3" localSheetId="0" hidden="1">Sheet1!$68:$68,Sheet1!$69:$69,Sheet1!$70:$70,Sheet1!$71:$71,Sheet1!$72:$72,Sheet1!$73:$73,Sheet1!$74:$74,Sheet1!$75:$75,Sheet1!$76:$76,Sheet1!$77:$77,Sheet1!$78:$78,Sheet1!$79:$79,Sheet1!$82:$82,Sheet1!$83:$83,Sheet1!$86:$86,Sheet1!$87:$87</definedName>
    <definedName name="QB_DATA_4" localSheetId="0" hidden="1">Sheet1!$88:$88,Sheet1!$91:$91,Sheet1!$92:$92,Sheet1!$93:$93,Sheet1!$96:$96,Sheet1!$97:$97,Sheet1!$98:$98,Sheet1!$99:$99,Sheet1!$100:$100,Sheet1!$101:$101,Sheet1!$102:$102,Sheet1!$103:$103,Sheet1!$104:$104,Sheet1!$105:$105,Sheet1!$106:$106,Sheet1!$107:$107</definedName>
    <definedName name="QB_DATA_5" localSheetId="0" hidden="1">Sheet1!$110:$110,Sheet1!$111:$111,Sheet1!$112:$112,Sheet1!$113:$113,Sheet1!$114:$114,Sheet1!$117:$117,Sheet1!$118:$118,Sheet1!$121:$121,Sheet1!$122:$122</definedName>
    <definedName name="QB_FORMULA_0" localSheetId="0" hidden="1">Sheet1!$E$23,Sheet1!$F$23,Sheet1!$E$41,Sheet1!$F$41,Sheet1!$E$47,Sheet1!$F$47,Sheet1!$E$57,Sheet1!$F$57,Sheet1!$E$61,Sheet1!$F$61,Sheet1!$E$65,Sheet1!$F$65,Sheet1!$E$80,Sheet1!$F$80,Sheet1!$E$84,Sheet1!$F$84</definedName>
    <definedName name="QB_FORMULA_1" localSheetId="0" hidden="1">Sheet1!$E$89,Sheet1!$F$89,Sheet1!$E$94,Sheet1!$F$94,Sheet1!$E$108,Sheet1!$F$108,Sheet1!$E$115,Sheet1!$F$115,Sheet1!$E$119,Sheet1!$F$119,Sheet1!$E$123,Sheet1!$F$123,Sheet1!$E$124,Sheet1!$F$124,Sheet1!$E$125,Sheet1!$F$125</definedName>
    <definedName name="QB_ROW_104020" localSheetId="0" hidden="1">Sheet1!$C$66</definedName>
    <definedName name="QB_ROW_104320" localSheetId="0" hidden="1">Sheet1!$C$80</definedName>
    <definedName name="QB_ROW_105230" localSheetId="0" hidden="1">Sheet1!$D$67</definedName>
    <definedName name="QB_ROW_107230" localSheetId="0" hidden="1">Sheet1!$D$68</definedName>
    <definedName name="QB_ROW_108230" localSheetId="0" hidden="1">Sheet1!$D$70</definedName>
    <definedName name="QB_ROW_109230" localSheetId="0" hidden="1">Sheet1!$D$71</definedName>
    <definedName name="QB_ROW_112230" localSheetId="0" hidden="1">Sheet1!$D$72</definedName>
    <definedName name="QB_ROW_113230" localSheetId="0" hidden="1">Sheet1!$D$73</definedName>
    <definedName name="QB_ROW_114230" localSheetId="0" hidden="1">Sheet1!$D$74</definedName>
    <definedName name="QB_ROW_115230" localSheetId="0" hidden="1">Sheet1!$D$75</definedName>
    <definedName name="QB_ROW_118230" localSheetId="0" hidden="1">Sheet1!$D$76</definedName>
    <definedName name="QB_ROW_119230" localSheetId="0" hidden="1">Sheet1!$D$77</definedName>
    <definedName name="QB_ROW_121230" localSheetId="0" hidden="1">Sheet1!$D$78</definedName>
    <definedName name="QB_ROW_123230" localSheetId="0" hidden="1">Sheet1!$D$79</definedName>
    <definedName name="QB_ROW_124020" localSheetId="0" hidden="1">Sheet1!$C$81</definedName>
    <definedName name="QB_ROW_124320" localSheetId="0" hidden="1">Sheet1!$C$84</definedName>
    <definedName name="QB_ROW_127230" localSheetId="0" hidden="1">Sheet1!$D$82</definedName>
    <definedName name="QB_ROW_128230" localSheetId="0" hidden="1">Sheet1!$D$83</definedName>
    <definedName name="QB_ROW_133020" localSheetId="0" hidden="1">Sheet1!$C$85</definedName>
    <definedName name="QB_ROW_133320" localSheetId="0" hidden="1">Sheet1!$C$89</definedName>
    <definedName name="QB_ROW_134230" localSheetId="0" hidden="1">Sheet1!$D$86</definedName>
    <definedName name="QB_ROW_135230" localSheetId="0" hidden="1">Sheet1!$D$87</definedName>
    <definedName name="QB_ROW_136230" localSheetId="0" hidden="1">Sheet1!$D$88</definedName>
    <definedName name="QB_ROW_152020" localSheetId="0" hidden="1">Sheet1!$C$90</definedName>
    <definedName name="QB_ROW_152320" localSheetId="0" hidden="1">Sheet1!$C$94</definedName>
    <definedName name="QB_ROW_153020" localSheetId="0" hidden="1">Sheet1!$C$95</definedName>
    <definedName name="QB_ROW_153320" localSheetId="0" hidden="1">Sheet1!$C$108</definedName>
    <definedName name="QB_ROW_154230" localSheetId="0" hidden="1">Sheet1!$D$96</definedName>
    <definedName name="QB_ROW_155230" localSheetId="0" hidden="1">Sheet1!$D$98</definedName>
    <definedName name="QB_ROW_156230" localSheetId="0" hidden="1">Sheet1!$D$117</definedName>
    <definedName name="QB_ROW_157230" localSheetId="0" hidden="1">Sheet1!$D$101</definedName>
    <definedName name="QB_ROW_158230" localSheetId="0" hidden="1">Sheet1!$D$102</definedName>
    <definedName name="QB_ROW_159230" localSheetId="0" hidden="1">Sheet1!$D$103</definedName>
    <definedName name="QB_ROW_160230" localSheetId="0" hidden="1">Sheet1!$D$104</definedName>
    <definedName name="QB_ROW_161230" localSheetId="0" hidden="1">Sheet1!$D$105</definedName>
    <definedName name="QB_ROW_162230" localSheetId="0" hidden="1">Sheet1!$D$106</definedName>
    <definedName name="QB_ROW_163230" localSheetId="0" hidden="1">Sheet1!$D$107</definedName>
    <definedName name="QB_ROW_166020" localSheetId="0" hidden="1">Sheet1!$C$109</definedName>
    <definedName name="QB_ROW_166320" localSheetId="0" hidden="1">Sheet1!$C$115</definedName>
    <definedName name="QB_ROW_167230" localSheetId="0" hidden="1">Sheet1!$D$110</definedName>
    <definedName name="QB_ROW_168230" localSheetId="0" hidden="1">Sheet1!$D$112</definedName>
    <definedName name="QB_ROW_170020" localSheetId="0" hidden="1">Sheet1!$C$116</definedName>
    <definedName name="QB_ROW_170320" localSheetId="0" hidden="1">Sheet1!$C$119</definedName>
    <definedName name="QB_ROW_172020" localSheetId="0" hidden="1">Sheet1!$C$120</definedName>
    <definedName name="QB_ROW_172320" localSheetId="0" hidden="1">Sheet1!$C$123</definedName>
    <definedName name="QB_ROW_173230" localSheetId="0" hidden="1">Sheet1!$D$121</definedName>
    <definedName name="QB_ROW_174230" localSheetId="0" hidden="1">Sheet1!$D$122</definedName>
    <definedName name="QB_ROW_180230" localSheetId="0" hidden="1">Sheet1!$D$91</definedName>
    <definedName name="QB_ROW_181230" localSheetId="0" hidden="1">Sheet1!$D$92</definedName>
    <definedName name="QB_ROW_18301" localSheetId="0" hidden="1">Sheet1!$A$125</definedName>
    <definedName name="QB_ROW_183220" localSheetId="0" hidden="1">Sheet1!$C$12</definedName>
    <definedName name="QB_ROW_187230" localSheetId="0" hidden="1">Sheet1!$D$118</definedName>
    <definedName name="QB_ROW_188230" localSheetId="0" hidden="1">Sheet1!$D$97</definedName>
    <definedName name="QB_ROW_189020" localSheetId="0" hidden="1">Sheet1!$C$42</definedName>
    <definedName name="QB_ROW_189320" localSheetId="0" hidden="1">Sheet1!$C$47</definedName>
    <definedName name="QB_ROW_20012" localSheetId="0" hidden="1">Sheet1!$B$5</definedName>
    <definedName name="QB_ROW_200230" localSheetId="0" hidden="1">Sheet1!$D$99</definedName>
    <definedName name="QB_ROW_201230" localSheetId="0" hidden="1">Sheet1!$D$34</definedName>
    <definedName name="QB_ROW_203020" localSheetId="0" hidden="1">Sheet1!$C$58</definedName>
    <definedName name="QB_ROW_20312" localSheetId="0" hidden="1">Sheet1!$B$23</definedName>
    <definedName name="QB_ROW_203320" localSheetId="0" hidden="1">Sheet1!$C$61</definedName>
    <definedName name="QB_ROW_204230" localSheetId="0" hidden="1">Sheet1!$D$59</definedName>
    <definedName name="QB_ROW_21012" localSheetId="0" hidden="1">Sheet1!$B$24</definedName>
    <definedName name="QB_ROW_21312" localSheetId="0" hidden="1">Sheet1!$B$124</definedName>
    <definedName name="QB_ROW_213230" localSheetId="0" hidden="1">Sheet1!$D$63</definedName>
    <definedName name="QB_ROW_216230" localSheetId="0" hidden="1">Sheet1!$D$114</definedName>
    <definedName name="QB_ROW_217230" localSheetId="0" hidden="1">Sheet1!$D$36</definedName>
    <definedName name="QB_ROW_218220" localSheetId="0" hidden="1">Sheet1!$C$22</definedName>
    <definedName name="QB_ROW_219230" localSheetId="0" hidden="1">Sheet1!$D$54</definedName>
    <definedName name="QB_ROW_220230" localSheetId="0" hidden="1">Sheet1!$D$49</definedName>
    <definedName name="QB_ROW_223230" localSheetId="0" hidden="1">Sheet1!$D$50</definedName>
    <definedName name="QB_ROW_224230" localSheetId="0" hidden="1">Sheet1!$D$52</definedName>
    <definedName name="QB_ROW_230230" localSheetId="0" hidden="1">Sheet1!$D$53</definedName>
    <definedName name="QB_ROW_231230" localSheetId="0" hidden="1">Sheet1!$D$64</definedName>
    <definedName name="QB_ROW_233230" localSheetId="0" hidden="1">Sheet1!$D$43</definedName>
    <definedName name="QB_ROW_234230" localSheetId="0" hidden="1">Sheet1!$D$45</definedName>
    <definedName name="QB_ROW_244230" localSheetId="0" hidden="1">Sheet1!$D$100</definedName>
    <definedName name="QB_ROW_248230" localSheetId="0" hidden="1">Sheet1!$D$44</definedName>
    <definedName name="QB_ROW_249230" localSheetId="0" hidden="1">Sheet1!$D$46</definedName>
    <definedName name="QB_ROW_261230" localSheetId="0" hidden="1">Sheet1!$D$29</definedName>
    <definedName name="QB_ROW_262220" localSheetId="0" hidden="1">Sheet1!$C$11</definedName>
    <definedName name="QB_ROW_271230" localSheetId="0" hidden="1">Sheet1!$D$60</definedName>
    <definedName name="QB_ROW_279230" localSheetId="0" hidden="1">Sheet1!$D$51</definedName>
    <definedName name="QB_ROW_280220" localSheetId="0" hidden="1">Sheet1!$C$17</definedName>
    <definedName name="QB_ROW_288220" localSheetId="0" hidden="1">Sheet1!$C$10</definedName>
    <definedName name="QB_ROW_289230" localSheetId="0" hidden="1">Sheet1!$D$111</definedName>
    <definedName name="QB_ROW_290230" localSheetId="0" hidden="1">Sheet1!$D$113</definedName>
    <definedName name="QB_ROW_293220" localSheetId="0" hidden="1">Sheet1!$C$19</definedName>
    <definedName name="QB_ROW_294230" localSheetId="0" hidden="1">Sheet1!$D$39</definedName>
    <definedName name="QB_ROW_295230" localSheetId="0" hidden="1">Sheet1!$D$69</definedName>
    <definedName name="QB_ROW_296220" localSheetId="0" hidden="1">Sheet1!$C$14</definedName>
    <definedName name="QB_ROW_43220" localSheetId="0" hidden="1">Sheet1!$C$6</definedName>
    <definedName name="QB_ROW_45220" localSheetId="0" hidden="1">Sheet1!$C$8</definedName>
    <definedName name="QB_ROW_46220" localSheetId="0" hidden="1">Sheet1!$C$9</definedName>
    <definedName name="QB_ROW_48220" localSheetId="0" hidden="1">Sheet1!$C$13</definedName>
    <definedName name="QB_ROW_50220" localSheetId="0" hidden="1">Sheet1!$C$15</definedName>
    <definedName name="QB_ROW_52220" localSheetId="0" hidden="1">Sheet1!$C$16</definedName>
    <definedName name="QB_ROW_53220" localSheetId="0" hidden="1">Sheet1!$C$18</definedName>
    <definedName name="QB_ROW_55220" localSheetId="0" hidden="1">Sheet1!$C$20</definedName>
    <definedName name="QB_ROW_56220" localSheetId="0" hidden="1">Sheet1!$C$21</definedName>
    <definedName name="QB_ROW_58020" localSheetId="0" hidden="1">Sheet1!$C$25</definedName>
    <definedName name="QB_ROW_58320" localSheetId="0" hidden="1">Sheet1!$C$41</definedName>
    <definedName name="QB_ROW_59230" localSheetId="0" hidden="1">Sheet1!$D$26</definedName>
    <definedName name="QB_ROW_61230" localSheetId="0" hidden="1">Sheet1!$D$27</definedName>
    <definedName name="QB_ROW_62230" localSheetId="0" hidden="1">Sheet1!$D$28</definedName>
    <definedName name="QB_ROW_63230" localSheetId="0" hidden="1">Sheet1!$D$30</definedName>
    <definedName name="QB_ROW_64230" localSheetId="0" hidden="1">Sheet1!$D$31</definedName>
    <definedName name="QB_ROW_67230" localSheetId="0" hidden="1">Sheet1!$D$32</definedName>
    <definedName name="QB_ROW_68230" localSheetId="0" hidden="1">Sheet1!$D$33</definedName>
    <definedName name="QB_ROW_72230" localSheetId="0" hidden="1">Sheet1!$D$35</definedName>
    <definedName name="QB_ROW_73230" localSheetId="0" hidden="1">Sheet1!$D$37</definedName>
    <definedName name="QB_ROW_80230" localSheetId="0" hidden="1">Sheet1!$D$38</definedName>
    <definedName name="QB_ROW_81230" localSheetId="0" hidden="1">Sheet1!$D$40</definedName>
    <definedName name="QB_ROW_82020" localSheetId="0" hidden="1">Sheet1!$C$48</definedName>
    <definedName name="QB_ROW_82320" localSheetId="0" hidden="1">Sheet1!$C$57</definedName>
    <definedName name="QB_ROW_83230" localSheetId="0" hidden="1">Sheet1!$D$55</definedName>
    <definedName name="QB_ROW_84230" localSheetId="0" hidden="1">Sheet1!$D$56</definedName>
    <definedName name="QB_ROW_97020" localSheetId="0" hidden="1">Sheet1!$C$62</definedName>
    <definedName name="QB_ROW_97320" localSheetId="0" hidden="1">Sheet1!$C$65</definedName>
    <definedName name="QB_ROW_98230" localSheetId="0" hidden="1">Sheet1!$D$93</definedName>
    <definedName name="QBCANSUPPORTUPDATE" localSheetId="0">TRUE</definedName>
    <definedName name="QBCOMPANYFILENAME" localSheetId="0">"G:\quickbooks\CharterSchools\CARING &amp; SHARING LEARNING SCHOOL, INC.QBW"</definedName>
    <definedName name="QBENDDATE" localSheetId="0">20180331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FALSE</definedName>
    <definedName name="QBPRESERVESPACE" localSheetId="0">FALSE</definedName>
    <definedName name="QBREPORTCOLAXIS" localSheetId="0">0</definedName>
    <definedName name="QBREPORTCOMPANYID" localSheetId="0">"b6950c2305404b0d85e0274fe5811836"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4</definedName>
    <definedName name="QBSTARTDATE" localSheetId="0">20170701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4" i="1" l="1"/>
  <c r="K87" i="1"/>
  <c r="K83" i="1"/>
  <c r="K123" i="1"/>
  <c r="H31" i="1"/>
  <c r="H30" i="1"/>
  <c r="H26" i="1"/>
  <c r="I26" i="1" s="1"/>
  <c r="H18" i="1"/>
  <c r="I18" i="1" s="1"/>
  <c r="I93" i="1"/>
  <c r="I121" i="1"/>
  <c r="I114" i="1"/>
  <c r="I113" i="1"/>
  <c r="I112" i="1"/>
  <c r="I111" i="1"/>
  <c r="I110" i="1"/>
  <c r="I87" i="1"/>
  <c r="I83" i="1"/>
  <c r="I78" i="1"/>
  <c r="I69" i="1"/>
  <c r="I40" i="1"/>
  <c r="I39" i="1"/>
  <c r="I36" i="1"/>
  <c r="I30" i="1"/>
  <c r="I9" i="1"/>
  <c r="I11" i="1"/>
  <c r="I14" i="1"/>
  <c r="I15" i="1"/>
  <c r="I19" i="1"/>
  <c r="I22" i="1"/>
  <c r="H122" i="1"/>
  <c r="I122" i="1" s="1"/>
  <c r="H123" i="1"/>
  <c r="H118" i="1"/>
  <c r="K118" i="1" s="1"/>
  <c r="H117" i="1"/>
  <c r="K117" i="1" s="1"/>
  <c r="K119" i="1" s="1"/>
  <c r="H115" i="1"/>
  <c r="H107" i="1"/>
  <c r="K107" i="1" s="1"/>
  <c r="H106" i="1"/>
  <c r="K106" i="1" s="1"/>
  <c r="H105" i="1"/>
  <c r="K105" i="1" s="1"/>
  <c r="H104" i="1"/>
  <c r="H103" i="1"/>
  <c r="H102" i="1"/>
  <c r="H101" i="1"/>
  <c r="I101" i="1" s="1"/>
  <c r="H100" i="1"/>
  <c r="K100" i="1" s="1"/>
  <c r="H99" i="1"/>
  <c r="H98" i="1"/>
  <c r="K98" i="1" s="1"/>
  <c r="H97" i="1"/>
  <c r="K97" i="1" s="1"/>
  <c r="H96" i="1"/>
  <c r="H92" i="1"/>
  <c r="H91" i="1"/>
  <c r="H94" i="1" s="1"/>
  <c r="H88" i="1"/>
  <c r="H86" i="1"/>
  <c r="H82" i="1"/>
  <c r="H84" i="1" s="1"/>
  <c r="H79" i="1"/>
  <c r="I79" i="1" s="1"/>
  <c r="H77" i="1"/>
  <c r="K77" i="1" s="1"/>
  <c r="H76" i="1"/>
  <c r="I76" i="1" s="1"/>
  <c r="H75" i="1"/>
  <c r="I75" i="1" s="1"/>
  <c r="H74" i="1"/>
  <c r="K74" i="1" s="1"/>
  <c r="H73" i="1"/>
  <c r="I73" i="1" s="1"/>
  <c r="H72" i="1"/>
  <c r="K72" i="1" s="1"/>
  <c r="H71" i="1"/>
  <c r="H70" i="1"/>
  <c r="H68" i="1"/>
  <c r="H67" i="1"/>
  <c r="I67" i="1" s="1"/>
  <c r="H64" i="1"/>
  <c r="K64" i="1" s="1"/>
  <c r="H63" i="1"/>
  <c r="H65" i="1" s="1"/>
  <c r="H60" i="1"/>
  <c r="K60" i="1" s="1"/>
  <c r="H59" i="1"/>
  <c r="K59" i="1" s="1"/>
  <c r="H56" i="1"/>
  <c r="K56" i="1" s="1"/>
  <c r="H55" i="1"/>
  <c r="H54" i="1"/>
  <c r="H53" i="1"/>
  <c r="K53" i="1" s="1"/>
  <c r="H52" i="1"/>
  <c r="H51" i="1"/>
  <c r="H50" i="1"/>
  <c r="I50" i="1" s="1"/>
  <c r="H49" i="1"/>
  <c r="H46" i="1"/>
  <c r="K46" i="1" s="1"/>
  <c r="H45" i="1"/>
  <c r="H44" i="1"/>
  <c r="H43" i="1"/>
  <c r="H38" i="1"/>
  <c r="I38" i="1" s="1"/>
  <c r="H37" i="1"/>
  <c r="I37" i="1" s="1"/>
  <c r="H35" i="1"/>
  <c r="H34" i="1"/>
  <c r="H33" i="1"/>
  <c r="I33" i="1" s="1"/>
  <c r="H32" i="1"/>
  <c r="K32" i="1" s="1"/>
  <c r="H29" i="1"/>
  <c r="I29" i="1" s="1"/>
  <c r="H28" i="1"/>
  <c r="H27" i="1"/>
  <c r="H8" i="1"/>
  <c r="I8" i="1" s="1"/>
  <c r="H10" i="1"/>
  <c r="I10" i="1" s="1"/>
  <c r="H12" i="1"/>
  <c r="K12" i="1" s="1"/>
  <c r="H13" i="1"/>
  <c r="H16" i="1"/>
  <c r="I16" i="1" s="1"/>
  <c r="H17" i="1"/>
  <c r="H20" i="1"/>
  <c r="I20" i="1" s="1"/>
  <c r="H21" i="1"/>
  <c r="H6" i="1"/>
  <c r="F123" i="1"/>
  <c r="E123" i="1"/>
  <c r="F119" i="1"/>
  <c r="E119" i="1"/>
  <c r="F115" i="1"/>
  <c r="E115" i="1"/>
  <c r="F108" i="1"/>
  <c r="E108" i="1"/>
  <c r="F94" i="1"/>
  <c r="E94" i="1"/>
  <c r="F89" i="1"/>
  <c r="E89" i="1"/>
  <c r="F84" i="1"/>
  <c r="E84" i="1"/>
  <c r="F80" i="1"/>
  <c r="E80" i="1"/>
  <c r="F65" i="1"/>
  <c r="E65" i="1"/>
  <c r="F61" i="1"/>
  <c r="E61" i="1"/>
  <c r="F57" i="1"/>
  <c r="E57" i="1"/>
  <c r="F47" i="1"/>
  <c r="E47" i="1"/>
  <c r="F41" i="1"/>
  <c r="E41" i="1"/>
  <c r="F23" i="1"/>
  <c r="E23" i="1"/>
  <c r="I100" i="1" l="1"/>
  <c r="I43" i="1"/>
  <c r="I53" i="1"/>
  <c r="I72" i="1"/>
  <c r="I59" i="1"/>
  <c r="F124" i="1"/>
  <c r="H61" i="1"/>
  <c r="I34" i="1"/>
  <c r="I49" i="1"/>
  <c r="I97" i="1"/>
  <c r="I105" i="1"/>
  <c r="H89" i="1"/>
  <c r="I54" i="1"/>
  <c r="I68" i="1"/>
  <c r="I35" i="1"/>
  <c r="I61" i="1"/>
  <c r="I88" i="1"/>
  <c r="I117" i="1"/>
  <c r="I46" i="1"/>
  <c r="E124" i="1"/>
  <c r="E125" i="1" s="1"/>
  <c r="K61" i="1"/>
  <c r="K89" i="1"/>
  <c r="I60" i="1"/>
  <c r="I71" i="1"/>
  <c r="I96" i="1"/>
  <c r="I104" i="1"/>
  <c r="K115" i="1"/>
  <c r="F125" i="1"/>
  <c r="K47" i="1"/>
  <c r="I6" i="1"/>
  <c r="I31" i="1"/>
  <c r="I17" i="1"/>
  <c r="I13" i="1"/>
  <c r="I28" i="1"/>
  <c r="I32" i="1"/>
  <c r="I51" i="1"/>
  <c r="I55" i="1"/>
  <c r="I63" i="1"/>
  <c r="I77" i="1"/>
  <c r="I91" i="1"/>
  <c r="I98" i="1"/>
  <c r="I102" i="1"/>
  <c r="I106" i="1"/>
  <c r="I118" i="1"/>
  <c r="I119" i="1" s="1"/>
  <c r="I44" i="1"/>
  <c r="K20" i="1"/>
  <c r="K23" i="1"/>
  <c r="H47" i="1"/>
  <c r="H41" i="1"/>
  <c r="I27" i="1"/>
  <c r="I82" i="1"/>
  <c r="H23" i="1"/>
  <c r="H57" i="1"/>
  <c r="H80" i="1"/>
  <c r="H108" i="1"/>
  <c r="H119" i="1"/>
  <c r="I21" i="1"/>
  <c r="I12" i="1"/>
  <c r="I52" i="1"/>
  <c r="I56" i="1"/>
  <c r="I64" i="1"/>
  <c r="I70" i="1"/>
  <c r="I74" i="1"/>
  <c r="I86" i="1"/>
  <c r="I92" i="1"/>
  <c r="I99" i="1"/>
  <c r="I103" i="1"/>
  <c r="I107" i="1"/>
  <c r="I123" i="1"/>
  <c r="I45" i="1"/>
  <c r="K38" i="1"/>
  <c r="K41" i="1" s="1"/>
  <c r="K57" i="1"/>
  <c r="K84" i="1"/>
  <c r="K108" i="1"/>
  <c r="K63" i="1"/>
  <c r="K65" i="1" s="1"/>
  <c r="K73" i="1"/>
  <c r="K80" i="1" s="1"/>
  <c r="K91" i="1"/>
  <c r="K94" i="1" s="1"/>
  <c r="I115" i="1"/>
  <c r="I84" i="1"/>
  <c r="H124" i="1"/>
  <c r="I41" i="1" l="1"/>
  <c r="I47" i="1"/>
  <c r="I80" i="1"/>
  <c r="I89" i="1"/>
  <c r="I57" i="1"/>
  <c r="I94" i="1"/>
  <c r="I23" i="1"/>
  <c r="K124" i="1"/>
  <c r="K125" i="1" s="1"/>
  <c r="I108" i="1"/>
  <c r="I65" i="1"/>
  <c r="H125" i="1"/>
  <c r="I124" i="1"/>
  <c r="I125" i="1" l="1"/>
</calcChain>
</file>

<file path=xl/sharedStrings.xml><?xml version="1.0" encoding="utf-8"?>
<sst xmlns="http://schemas.openxmlformats.org/spreadsheetml/2006/main" count="128" uniqueCount="109">
  <si>
    <t>Jul '17 - Mar 18</t>
  </si>
  <si>
    <t>Budget</t>
  </si>
  <si>
    <t>Income</t>
  </si>
  <si>
    <t>3240 · TITLE I  GRANT</t>
  </si>
  <si>
    <t>3310 · REVENUE FROM STATE SOURCES-FEFP</t>
  </si>
  <si>
    <t>3334 · FLORIDA LEAD PROGRAM</t>
  </si>
  <si>
    <t>3355 · CLASS SIZE REDUCTION</t>
  </si>
  <si>
    <t>3361 · SCHOOL RECOGNITION FUNDS</t>
  </si>
  <si>
    <t>3376 · TRAINING STIPEND</t>
  </si>
  <si>
    <t>3396 · CAPITAL OUTLAY FUNDS</t>
  </si>
  <si>
    <t>3413 · DIST LOCAL CAPITAL IMPROVEMENT</t>
  </si>
  <si>
    <t>3440 · GIFTS, GRANT, AND BEQUESTS</t>
  </si>
  <si>
    <t>3460 · FIELD TRIP FEES</t>
  </si>
  <si>
    <t>3465 · VPK</t>
  </si>
  <si>
    <t>3466 · AFTER SCHOOL PROGRAM</t>
  </si>
  <si>
    <t>3468 · SUMMER CAMP</t>
  </si>
  <si>
    <t>3469 · OTHER STUDENT FEES</t>
  </si>
  <si>
    <t>3495 · FUNDRAISING PROCEEDS</t>
  </si>
  <si>
    <t>Total Income</t>
  </si>
  <si>
    <t>Expense</t>
  </si>
  <si>
    <t>5100 · BASIC INSTRUCTIONAL</t>
  </si>
  <si>
    <t>120 - SALARIES - TEACHERS</t>
  </si>
  <si>
    <t>150 - SALARIES - AIDES</t>
  </si>
  <si>
    <t>165 - SALARIES - AFTER SCHOOL</t>
  </si>
  <si>
    <t>167 · SRP BONUS</t>
  </si>
  <si>
    <t>210 - RETIREMENT</t>
  </si>
  <si>
    <t>220 - FICA/MED TAXES</t>
  </si>
  <si>
    <t>250 - OTHER EMPLOYEE BENEFITS</t>
  </si>
  <si>
    <t>310 - PROFESSIONAL FEES</t>
  </si>
  <si>
    <t>391 - PRINTING &amp; DUPLICATION</t>
  </si>
  <si>
    <t>510 - SUPPLIES</t>
  </si>
  <si>
    <t>511 - LEAD PROGRAM STIPEND</t>
  </si>
  <si>
    <t>520 - CURRICULUM &amp; TEXTBOOKS</t>
  </si>
  <si>
    <t>642 - NON CAPITALIZED FF&amp;E</t>
  </si>
  <si>
    <t>644 - NONCAP COMPUTER HARDWARE</t>
  </si>
  <si>
    <t>692 - NON CAPITALIZED SOFTWARE</t>
  </si>
  <si>
    <t>Total 5100 · BASIC INSTRUCTIONAL</t>
  </si>
  <si>
    <t>5200 · EXCEPTIONAL STUDENT EDUCATION</t>
  </si>
  <si>
    <t>120 - SALARIES ESE</t>
  </si>
  <si>
    <t>220 - FICA/MEDICARE</t>
  </si>
  <si>
    <t>250 - OTHER EMPOYEE BENEFITS</t>
  </si>
  <si>
    <t>Total 5200 · EXCEPTIONAL STUDENT EDUCATION</t>
  </si>
  <si>
    <t>5900 · OTHER INSTRUCTION</t>
  </si>
  <si>
    <t>120 - TEACHER SALARIES</t>
  </si>
  <si>
    <t>150 - SALARIES -AIDES</t>
  </si>
  <si>
    <t>390 - FIELD TRIP EXPENSE</t>
  </si>
  <si>
    <t>510 - AFTER SCHOOL SUPPLIES</t>
  </si>
  <si>
    <t>Total 5900 · OTHER INSTRUCTION</t>
  </si>
  <si>
    <t>6150 · PARENTAL INVOLVEMENT</t>
  </si>
  <si>
    <t>120 - STIPEND, PARENT INVOL'MNT</t>
  </si>
  <si>
    <t>220 - FICA/MED</t>
  </si>
  <si>
    <t>Total 6150 · PARENTAL INVOLVEMENT</t>
  </si>
  <si>
    <t>6400 · INSTR STAFF TRAINING SERVICES</t>
  </si>
  <si>
    <t>120 - INSERVICE STIPENDS, TCHRS</t>
  </si>
  <si>
    <t>Total 6400 · INSTR STAFF TRAINING SERVICES</t>
  </si>
  <si>
    <t>7300 · SCHOOL ADMINISTRATION</t>
  </si>
  <si>
    <t>110 - SALARIES - ADMINISTRATION</t>
  </si>
  <si>
    <t>160 - SALARIES - OFFICE STAFF</t>
  </si>
  <si>
    <t>167 - SRP BONUS</t>
  </si>
  <si>
    <t>290 - OTHER EMPLOYEE BENEFITS</t>
  </si>
  <si>
    <t>330 - TRAVEL</t>
  </si>
  <si>
    <t>350 - REPAIR &amp; MAINTENANCE</t>
  </si>
  <si>
    <t>590 - OTHER PURCHASES</t>
  </si>
  <si>
    <t>642 - ADM FURN, FIX &amp; EQUIPMENT</t>
  </si>
  <si>
    <t>730 - DUES &amp; FEES</t>
  </si>
  <si>
    <t>Total 7300 · SCHOOL ADMINISTRATION</t>
  </si>
  <si>
    <t>7400 · FACILITIES ACQUISITION &amp; CONSTR</t>
  </si>
  <si>
    <t>360 - LEASE EXPENSE</t>
  </si>
  <si>
    <t>630 - BUILDINGS &amp; FIXED EQUIP</t>
  </si>
  <si>
    <t>Total 7400 · FACILITIES ACQUISITION &amp; CONSTR</t>
  </si>
  <si>
    <t>7500 · FISCAL SERVICES</t>
  </si>
  <si>
    <t>310 - ACCOUNTING SERVICES</t>
  </si>
  <si>
    <t>310 - AUDIT SERVICES</t>
  </si>
  <si>
    <t>310 - PAYROLL SERVICES</t>
  </si>
  <si>
    <t>Total 7500 · FISCAL SERVICES</t>
  </si>
  <si>
    <t>7800 · PUPIL TRANSPORTATION SERVICES</t>
  </si>
  <si>
    <t>390 - OTHER PURCHASES SERVICES</t>
  </si>
  <si>
    <t>450 - GASOLINE</t>
  </si>
  <si>
    <t>652 - OTHER MOTOR VEHICLES</t>
  </si>
  <si>
    <t>Total 7800 · PUPIL TRANSPORTATION SERVICES</t>
  </si>
  <si>
    <t>7900 · OPERATION OF PLANT</t>
  </si>
  <si>
    <t>160 - SALARIES - CUSTODIANS</t>
  </si>
  <si>
    <t>240 - WORKER'S COMPENSATION INS</t>
  </si>
  <si>
    <t>320 - INSURANCE</t>
  </si>
  <si>
    <t>370 - TELEPHONE</t>
  </si>
  <si>
    <t>380 - WATER, SEWER, &amp; GARBAGE</t>
  </si>
  <si>
    <t>430 - ELECTRIC</t>
  </si>
  <si>
    <t>642 - FURN, FIX &amp; EQUIPMENT</t>
  </si>
  <si>
    <t>Total 7900 · OPERATION OF PLANT</t>
  </si>
  <si>
    <t>8100 · MAINTENANCE OF PLANT</t>
  </si>
  <si>
    <t>160 - SALARIES - MAINTENANCE</t>
  </si>
  <si>
    <t>220 - EMPLOYER TAXES - FICA/MED</t>
  </si>
  <si>
    <t>Total 8100 · MAINTENANCE OF PLANT</t>
  </si>
  <si>
    <t>9100 · COMMUNITY SERVICES</t>
  </si>
  <si>
    <t>510 - FUNDRAISING EXPENSES</t>
  </si>
  <si>
    <t>790 - MISCELLANEOUS EXPENSES</t>
  </si>
  <si>
    <t>Total 9100 · COMMUNITY SERVICES</t>
  </si>
  <si>
    <t>9200 · DEBT SERVICE</t>
  </si>
  <si>
    <t>711 - DEBT RETIREMENT</t>
  </si>
  <si>
    <t>720 - INTEREST</t>
  </si>
  <si>
    <t>Total 9200 · DEBT SERVICE</t>
  </si>
  <si>
    <t>Total Expense</t>
  </si>
  <si>
    <t>Net Income</t>
  </si>
  <si>
    <t>annualized</t>
  </si>
  <si>
    <t>17-18</t>
  </si>
  <si>
    <t>Variance to</t>
  </si>
  <si>
    <t>adjusted</t>
  </si>
  <si>
    <t>INFO ONLY</t>
  </si>
  <si>
    <t>UniSig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</si>
</sst>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\-#,##0.00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9" fontId="2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164" fontId="3" fillId="0" borderId="3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2" fillId="0" borderId="5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0" fillId="0" borderId="0" xfId="0" quotePrefix="1" applyAlignment="1">
      <alignment horizontal="center"/>
    </xf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3" xfId="1" applyNumberFormat="1" applyFont="1" applyBorder="1"/>
    <xf numFmtId="165" fontId="3" fillId="0" borderId="0" xfId="1" applyNumberFormat="1" applyFont="1"/>
    <xf numFmtId="165" fontId="3" fillId="0" borderId="4" xfId="1" applyNumberFormat="1" applyFont="1" applyBorder="1"/>
    <xf numFmtId="165" fontId="2" fillId="0" borderId="5" xfId="1" applyNumberFormat="1" applyFont="1" applyBorder="1"/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3</xdr:col>
          <xdr:colOff>314325</xdr:colOff>
          <xdr:row>3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3</xdr:col>
          <xdr:colOff>314325</xdr:colOff>
          <xdr:row>3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L126"/>
  <sheetViews>
    <sheetView tabSelected="1" zoomScaleNormal="100" workbookViewId="0">
      <pane xSplit="5100" ySplit="2775" topLeftCell="K89" activePane="topRight"/>
      <selection activeCell="D3" sqref="D3"/>
      <selection pane="topRight" activeCell="N5" sqref="N5"/>
      <selection pane="bottomLeft" activeCell="A3" sqref="A3"/>
      <selection pane="bottomRight" activeCell="P101" sqref="P101"/>
    </sheetView>
  </sheetViews>
  <sheetFormatPr defaultRowHeight="15" x14ac:dyDescent="0.25"/>
  <cols>
    <col min="1" max="3" width="3" style="12" customWidth="1"/>
    <col min="4" max="4" width="35.85546875" style="12" customWidth="1"/>
    <col min="5" max="5" width="12.42578125" style="13" hidden="1" customWidth="1"/>
    <col min="6" max="6" width="10" style="13" hidden="1" customWidth="1"/>
    <col min="7" max="7" width="2.28515625" hidden="1" customWidth="1"/>
    <col min="8" max="8" width="11.5703125" hidden="1" customWidth="1"/>
    <col min="9" max="9" width="11" hidden="1" customWidth="1"/>
    <col min="10" max="10" width="2.5703125" hidden="1" customWidth="1"/>
    <col min="11" max="11" width="12.85546875" customWidth="1"/>
  </cols>
  <sheetData>
    <row r="2" spans="1:12" x14ac:dyDescent="0.25">
      <c r="H2" s="11" t="s">
        <v>106</v>
      </c>
      <c r="I2" s="11" t="s">
        <v>107</v>
      </c>
      <c r="K2" s="11"/>
    </row>
    <row r="3" spans="1:12" ht="15.75" thickBot="1" x14ac:dyDescent="0.3">
      <c r="A3" s="1"/>
      <c r="B3" s="1"/>
      <c r="C3" s="1"/>
      <c r="D3" s="1"/>
      <c r="E3" s="2"/>
      <c r="F3" s="2"/>
      <c r="H3" s="11" t="s">
        <v>103</v>
      </c>
      <c r="I3" s="11" t="s">
        <v>105</v>
      </c>
      <c r="K3" s="11"/>
    </row>
    <row r="4" spans="1:12" s="11" customFormat="1" ht="16.5" thickTop="1" thickBot="1" x14ac:dyDescent="0.3">
      <c r="A4" s="9"/>
      <c r="B4" s="9"/>
      <c r="C4" s="9"/>
      <c r="D4" s="9"/>
      <c r="E4" s="10" t="s">
        <v>0</v>
      </c>
      <c r="F4" s="10" t="s">
        <v>1</v>
      </c>
      <c r="H4" s="14" t="s">
        <v>104</v>
      </c>
      <c r="I4" s="11" t="s">
        <v>1</v>
      </c>
      <c r="L4" s="21"/>
    </row>
    <row r="5" spans="1:12" ht="15.75" thickTop="1" x14ac:dyDescent="0.25">
      <c r="A5" s="1"/>
      <c r="B5" s="1" t="s">
        <v>2</v>
      </c>
      <c r="C5" s="1"/>
      <c r="D5" s="1"/>
      <c r="E5" s="3"/>
      <c r="F5" s="3"/>
      <c r="L5" s="21"/>
    </row>
    <row r="6" spans="1:12" x14ac:dyDescent="0.25">
      <c r="A6" s="1"/>
      <c r="B6" s="1"/>
      <c r="C6" s="1" t="s">
        <v>3</v>
      </c>
      <c r="D6" s="1"/>
      <c r="E6" s="3">
        <v>40238.019999999997</v>
      </c>
      <c r="F6" s="3">
        <v>54000</v>
      </c>
      <c r="H6" s="15">
        <f>ROUND(+E6/9*12,0)</f>
        <v>53651</v>
      </c>
      <c r="I6" s="15">
        <f>+H6-F6</f>
        <v>-349</v>
      </c>
      <c r="K6" s="15">
        <v>150000</v>
      </c>
    </row>
    <row r="7" spans="1:12" x14ac:dyDescent="0.25">
      <c r="A7" s="1"/>
      <c r="B7" s="1"/>
      <c r="C7" s="1"/>
      <c r="D7" s="1" t="s">
        <v>108</v>
      </c>
      <c r="E7" s="3"/>
      <c r="F7" s="3"/>
      <c r="H7" s="15"/>
      <c r="I7" s="15"/>
      <c r="K7" s="15">
        <v>89325</v>
      </c>
    </row>
    <row r="8" spans="1:12" x14ac:dyDescent="0.25">
      <c r="A8" s="1"/>
      <c r="B8" s="1"/>
      <c r="C8" s="1" t="s">
        <v>4</v>
      </c>
      <c r="D8" s="1"/>
      <c r="E8" s="3">
        <v>636765.54</v>
      </c>
      <c r="F8" s="3">
        <v>753545</v>
      </c>
      <c r="H8" s="15">
        <f t="shared" ref="H8:H21" si="0">ROUND(+E8/9*12,0)</f>
        <v>849021</v>
      </c>
      <c r="I8" s="15">
        <f t="shared" ref="I8:I22" si="1">+H8-F8</f>
        <v>95476</v>
      </c>
      <c r="K8" s="15">
        <v>1285135</v>
      </c>
    </row>
    <row r="9" spans="1:12" x14ac:dyDescent="0.25">
      <c r="A9" s="1"/>
      <c r="B9" s="1"/>
      <c r="C9" s="1" t="s">
        <v>5</v>
      </c>
      <c r="D9" s="1"/>
      <c r="E9" s="3">
        <v>2331</v>
      </c>
      <c r="F9" s="3">
        <v>2120</v>
      </c>
      <c r="H9" s="15">
        <v>2331</v>
      </c>
      <c r="I9" s="15">
        <f t="shared" si="1"/>
        <v>211</v>
      </c>
      <c r="K9" s="15">
        <v>5000</v>
      </c>
    </row>
    <row r="10" spans="1:12" x14ac:dyDescent="0.25">
      <c r="A10" s="1"/>
      <c r="B10" s="1"/>
      <c r="C10" s="1" t="s">
        <v>6</v>
      </c>
      <c r="D10" s="1"/>
      <c r="E10" s="3">
        <v>145196</v>
      </c>
      <c r="F10" s="3">
        <v>187391</v>
      </c>
      <c r="H10" s="15">
        <f t="shared" si="0"/>
        <v>193595</v>
      </c>
      <c r="I10" s="15">
        <f t="shared" si="1"/>
        <v>6204</v>
      </c>
      <c r="K10" s="15">
        <v>180000</v>
      </c>
    </row>
    <row r="11" spans="1:12" x14ac:dyDescent="0.25">
      <c r="A11" s="1"/>
      <c r="B11" s="1"/>
      <c r="C11" s="1" t="s">
        <v>7</v>
      </c>
      <c r="D11" s="1"/>
      <c r="E11" s="3">
        <v>14950</v>
      </c>
      <c r="F11" s="3"/>
      <c r="H11" s="15">
        <v>14950</v>
      </c>
      <c r="I11" s="15">
        <f t="shared" si="1"/>
        <v>14950</v>
      </c>
      <c r="K11" s="15">
        <v>0</v>
      </c>
    </row>
    <row r="12" spans="1:12" x14ac:dyDescent="0.25">
      <c r="A12" s="1"/>
      <c r="B12" s="1"/>
      <c r="C12" s="1" t="s">
        <v>8</v>
      </c>
      <c r="D12" s="1"/>
      <c r="E12" s="3">
        <v>9857.16</v>
      </c>
      <c r="F12" s="3">
        <v>26500</v>
      </c>
      <c r="H12" s="15">
        <f t="shared" si="0"/>
        <v>13143</v>
      </c>
      <c r="I12" s="15">
        <f t="shared" si="1"/>
        <v>-13357</v>
      </c>
      <c r="K12" s="15">
        <f t="shared" ref="K12:K20" si="2">+H12</f>
        <v>13143</v>
      </c>
    </row>
    <row r="13" spans="1:12" x14ac:dyDescent="0.25">
      <c r="A13" s="1"/>
      <c r="B13" s="1"/>
      <c r="C13" s="1" t="s">
        <v>9</v>
      </c>
      <c r="D13" s="1"/>
      <c r="E13" s="3">
        <v>27983</v>
      </c>
      <c r="F13" s="3">
        <v>52578</v>
      </c>
      <c r="H13" s="15">
        <f t="shared" si="0"/>
        <v>37311</v>
      </c>
      <c r="I13" s="15">
        <f t="shared" si="1"/>
        <v>-15267</v>
      </c>
      <c r="K13" s="15">
        <v>135000</v>
      </c>
    </row>
    <row r="14" spans="1:12" x14ac:dyDescent="0.25">
      <c r="A14" s="1"/>
      <c r="B14" s="1"/>
      <c r="C14" s="1" t="s">
        <v>10</v>
      </c>
      <c r="D14" s="1"/>
      <c r="E14" s="3">
        <v>55846</v>
      </c>
      <c r="F14" s="3"/>
      <c r="H14" s="15">
        <v>55846</v>
      </c>
      <c r="I14" s="15">
        <f t="shared" si="1"/>
        <v>55846</v>
      </c>
      <c r="K14" s="15">
        <v>0</v>
      </c>
    </row>
    <row r="15" spans="1:12" x14ac:dyDescent="0.25">
      <c r="A15" s="1"/>
      <c r="B15" s="1"/>
      <c r="C15" s="1" t="s">
        <v>11</v>
      </c>
      <c r="D15" s="1"/>
      <c r="E15" s="3">
        <v>29440.54</v>
      </c>
      <c r="F15" s="3">
        <v>15000</v>
      </c>
      <c r="H15" s="15">
        <v>32000</v>
      </c>
      <c r="I15" s="15">
        <f t="shared" si="1"/>
        <v>17000</v>
      </c>
      <c r="K15" s="15">
        <v>75000</v>
      </c>
    </row>
    <row r="16" spans="1:12" x14ac:dyDescent="0.25">
      <c r="A16" s="1"/>
      <c r="B16" s="1"/>
      <c r="C16" s="1" t="s">
        <v>12</v>
      </c>
      <c r="D16" s="1"/>
      <c r="E16" s="3">
        <v>14026</v>
      </c>
      <c r="F16" s="3">
        <v>15000</v>
      </c>
      <c r="H16" s="15">
        <f t="shared" si="0"/>
        <v>18701</v>
      </c>
      <c r="I16" s="15">
        <f t="shared" si="1"/>
        <v>3701</v>
      </c>
      <c r="K16" s="15">
        <v>25000</v>
      </c>
    </row>
    <row r="17" spans="1:11" x14ac:dyDescent="0.25">
      <c r="A17" s="1"/>
      <c r="B17" s="1"/>
      <c r="C17" s="1" t="s">
        <v>13</v>
      </c>
      <c r="D17" s="1"/>
      <c r="E17" s="3">
        <v>61798.21</v>
      </c>
      <c r="F17" s="3">
        <v>82000</v>
      </c>
      <c r="H17" s="15">
        <f t="shared" si="0"/>
        <v>82398</v>
      </c>
      <c r="I17" s="15">
        <f t="shared" si="1"/>
        <v>398</v>
      </c>
      <c r="K17" s="15">
        <v>80000</v>
      </c>
    </row>
    <row r="18" spans="1:11" x14ac:dyDescent="0.25">
      <c r="A18" s="1"/>
      <c r="B18" s="1"/>
      <c r="C18" s="1" t="s">
        <v>14</v>
      </c>
      <c r="D18" s="1"/>
      <c r="E18" s="3">
        <v>32981.980000000003</v>
      </c>
      <c r="F18" s="3">
        <v>12000</v>
      </c>
      <c r="H18" s="15">
        <f>ROUND(+E18/9*12,0)-2000</f>
        <v>41976</v>
      </c>
      <c r="I18" s="15">
        <f t="shared" si="1"/>
        <v>29976</v>
      </c>
      <c r="K18" s="15">
        <v>75000</v>
      </c>
    </row>
    <row r="19" spans="1:11" x14ac:dyDescent="0.25">
      <c r="A19" s="1"/>
      <c r="B19" s="1"/>
      <c r="C19" s="1" t="s">
        <v>15</v>
      </c>
      <c r="D19" s="1"/>
      <c r="E19" s="3">
        <v>20684.2</v>
      </c>
      <c r="F19" s="3"/>
      <c r="H19" s="15">
        <v>20684</v>
      </c>
      <c r="I19" s="15">
        <f t="shared" si="1"/>
        <v>20684</v>
      </c>
      <c r="K19" s="15">
        <v>40000</v>
      </c>
    </row>
    <row r="20" spans="1:11" x14ac:dyDescent="0.25">
      <c r="A20" s="1"/>
      <c r="B20" s="1"/>
      <c r="C20" s="1" t="s">
        <v>16</v>
      </c>
      <c r="D20" s="1"/>
      <c r="E20" s="3">
        <v>100</v>
      </c>
      <c r="F20" s="3"/>
      <c r="H20" s="15">
        <f t="shared" si="0"/>
        <v>133</v>
      </c>
      <c r="I20" s="15">
        <f t="shared" si="1"/>
        <v>133</v>
      </c>
      <c r="K20" s="15">
        <f t="shared" si="2"/>
        <v>133</v>
      </c>
    </row>
    <row r="21" spans="1:11" x14ac:dyDescent="0.25">
      <c r="A21" s="1"/>
      <c r="B21" s="1"/>
      <c r="C21" s="1" t="s">
        <v>17</v>
      </c>
      <c r="D21" s="1"/>
      <c r="E21" s="3">
        <v>6074.5</v>
      </c>
      <c r="F21" s="3">
        <v>3000</v>
      </c>
      <c r="H21" s="15">
        <f t="shared" si="0"/>
        <v>8099</v>
      </c>
      <c r="I21" s="15">
        <f t="shared" si="1"/>
        <v>5099</v>
      </c>
      <c r="K21" s="15">
        <v>15000</v>
      </c>
    </row>
    <row r="22" spans="1:11" ht="15.75" thickBot="1" x14ac:dyDescent="0.3">
      <c r="A22" s="1"/>
      <c r="B22" s="1"/>
      <c r="C22" s="1"/>
      <c r="D22" s="1"/>
      <c r="E22" s="4">
        <v>45150.85</v>
      </c>
      <c r="F22" s="4"/>
      <c r="H22" s="16">
        <v>45151</v>
      </c>
      <c r="I22" s="16">
        <f t="shared" si="1"/>
        <v>45151</v>
      </c>
      <c r="K22" s="16"/>
    </row>
    <row r="23" spans="1:11" x14ac:dyDescent="0.25">
      <c r="A23" s="1"/>
      <c r="B23" s="1" t="s">
        <v>18</v>
      </c>
      <c r="C23" s="1"/>
      <c r="D23" s="1"/>
      <c r="E23" s="3">
        <f>ROUND(SUM(E5:E22),5)</f>
        <v>1143423</v>
      </c>
      <c r="F23" s="3">
        <f>ROUND(SUM(F5:F22),5)</f>
        <v>1203134</v>
      </c>
      <c r="H23" s="18">
        <f>ROUND(SUM(H5:H22),5)</f>
        <v>1468990</v>
      </c>
      <c r="I23" s="18">
        <f>ROUND(SUM(I5:I22),5)</f>
        <v>265856</v>
      </c>
      <c r="K23" s="18">
        <f>ROUND(SUM(K5:K22),5)</f>
        <v>2167736</v>
      </c>
    </row>
    <row r="24" spans="1:11" x14ac:dyDescent="0.25">
      <c r="A24" s="1"/>
      <c r="B24" s="1" t="s">
        <v>19</v>
      </c>
      <c r="C24" s="1"/>
      <c r="D24" s="1"/>
      <c r="E24" s="3"/>
      <c r="F24" s="3"/>
      <c r="H24" s="18"/>
      <c r="I24" s="18"/>
      <c r="K24" s="18"/>
    </row>
    <row r="25" spans="1:11" x14ac:dyDescent="0.25">
      <c r="A25" s="1"/>
      <c r="B25" s="1"/>
      <c r="C25" s="1" t="s">
        <v>20</v>
      </c>
      <c r="D25" s="1"/>
      <c r="E25" s="3"/>
      <c r="F25" s="3"/>
      <c r="H25" s="18"/>
      <c r="I25" s="18"/>
      <c r="K25" s="18"/>
    </row>
    <row r="26" spans="1:11" x14ac:dyDescent="0.25">
      <c r="A26" s="1"/>
      <c r="B26" s="1"/>
      <c r="C26" s="1"/>
      <c r="D26" s="1" t="s">
        <v>21</v>
      </c>
      <c r="E26" s="3">
        <v>338030.28</v>
      </c>
      <c r="F26" s="3">
        <v>520000</v>
      </c>
      <c r="H26" s="15">
        <f>ROUND(+E26/9*12,0)+52002</f>
        <v>502709</v>
      </c>
      <c r="I26" s="15">
        <f t="shared" ref="I26:I40" si="3">+H26-F26</f>
        <v>-17291</v>
      </c>
      <c r="K26" s="15">
        <v>825000</v>
      </c>
    </row>
    <row r="27" spans="1:11" x14ac:dyDescent="0.25">
      <c r="A27" s="1"/>
      <c r="B27" s="1"/>
      <c r="C27" s="1"/>
      <c r="D27" s="1" t="s">
        <v>22</v>
      </c>
      <c r="E27" s="3">
        <v>34800</v>
      </c>
      <c r="F27" s="3">
        <v>45000</v>
      </c>
      <c r="H27" s="15">
        <f t="shared" ref="H27:H38" si="4">ROUND(+E27/9*12,0)</f>
        <v>46400</v>
      </c>
      <c r="I27" s="15">
        <f t="shared" si="3"/>
        <v>1400</v>
      </c>
      <c r="K27" s="15">
        <v>150000</v>
      </c>
    </row>
    <row r="28" spans="1:11" x14ac:dyDescent="0.25">
      <c r="A28" s="1"/>
      <c r="B28" s="1"/>
      <c r="C28" s="1"/>
      <c r="D28" s="1" t="s">
        <v>23</v>
      </c>
      <c r="E28" s="3">
        <v>35444.25</v>
      </c>
      <c r="F28" s="3">
        <v>20000</v>
      </c>
      <c r="H28" s="15">
        <f t="shared" si="4"/>
        <v>47259</v>
      </c>
      <c r="I28" s="15">
        <f t="shared" si="3"/>
        <v>27259</v>
      </c>
      <c r="K28" s="15">
        <v>70000</v>
      </c>
    </row>
    <row r="29" spans="1:11" x14ac:dyDescent="0.25">
      <c r="A29" s="1"/>
      <c r="B29" s="1"/>
      <c r="C29" s="1"/>
      <c r="D29" s="1" t="s">
        <v>24</v>
      </c>
      <c r="E29" s="3">
        <v>11700</v>
      </c>
      <c r="F29" s="3"/>
      <c r="H29" s="15">
        <f t="shared" si="4"/>
        <v>15600</v>
      </c>
      <c r="I29" s="15">
        <f t="shared" si="3"/>
        <v>15600</v>
      </c>
      <c r="K29" s="15">
        <v>0</v>
      </c>
    </row>
    <row r="30" spans="1:11" x14ac:dyDescent="0.25">
      <c r="A30" s="1"/>
      <c r="B30" s="1"/>
      <c r="C30" s="1"/>
      <c r="D30" s="1" t="s">
        <v>25</v>
      </c>
      <c r="E30" s="3">
        <v>43337.120000000003</v>
      </c>
      <c r="F30" s="3">
        <v>44000</v>
      </c>
      <c r="H30" s="15">
        <f>ROUND(+E30/9*12,0)+4120</f>
        <v>61903</v>
      </c>
      <c r="I30" s="15">
        <f t="shared" si="3"/>
        <v>17903</v>
      </c>
      <c r="K30" s="15">
        <v>80000</v>
      </c>
    </row>
    <row r="31" spans="1:11" x14ac:dyDescent="0.25">
      <c r="A31" s="1"/>
      <c r="B31" s="1"/>
      <c r="C31" s="1"/>
      <c r="D31" s="1" t="s">
        <v>26</v>
      </c>
      <c r="E31" s="3">
        <v>30499.22</v>
      </c>
      <c r="F31" s="3">
        <v>44750</v>
      </c>
      <c r="H31" s="15">
        <f>ROUND(+E31/9*12,0)+4000</f>
        <v>44666</v>
      </c>
      <c r="I31" s="15">
        <f t="shared" si="3"/>
        <v>-84</v>
      </c>
      <c r="K31" s="15">
        <v>70000</v>
      </c>
    </row>
    <row r="32" spans="1:11" x14ac:dyDescent="0.25">
      <c r="A32" s="1"/>
      <c r="B32" s="1"/>
      <c r="C32" s="1"/>
      <c r="D32" s="1" t="s">
        <v>27</v>
      </c>
      <c r="E32" s="3">
        <v>118.31</v>
      </c>
      <c r="F32" s="3">
        <v>1000</v>
      </c>
      <c r="H32" s="15">
        <f t="shared" si="4"/>
        <v>158</v>
      </c>
      <c r="I32" s="15">
        <f t="shared" si="3"/>
        <v>-842</v>
      </c>
      <c r="K32" s="15">
        <f t="shared" ref="K32:K38" si="5">+H32</f>
        <v>158</v>
      </c>
    </row>
    <row r="33" spans="1:11" x14ac:dyDescent="0.25">
      <c r="A33" s="1"/>
      <c r="B33" s="1"/>
      <c r="C33" s="1"/>
      <c r="D33" s="1" t="s">
        <v>28</v>
      </c>
      <c r="E33" s="3">
        <v>3333.25</v>
      </c>
      <c r="F33" s="3">
        <v>6500</v>
      </c>
      <c r="H33" s="15">
        <f t="shared" si="4"/>
        <v>4444</v>
      </c>
      <c r="I33" s="15">
        <f t="shared" si="3"/>
        <v>-2056</v>
      </c>
      <c r="K33" s="15">
        <v>7000</v>
      </c>
    </row>
    <row r="34" spans="1:11" x14ac:dyDescent="0.25">
      <c r="A34" s="1"/>
      <c r="B34" s="1"/>
      <c r="C34" s="1"/>
      <c r="D34" s="1" t="s">
        <v>29</v>
      </c>
      <c r="E34" s="3">
        <v>4954.63</v>
      </c>
      <c r="F34" s="3">
        <v>6000</v>
      </c>
      <c r="H34" s="15">
        <f t="shared" si="4"/>
        <v>6606</v>
      </c>
      <c r="I34" s="15">
        <f t="shared" si="3"/>
        <v>606</v>
      </c>
      <c r="K34" s="15">
        <v>8200</v>
      </c>
    </row>
    <row r="35" spans="1:11" x14ac:dyDescent="0.25">
      <c r="A35" s="1"/>
      <c r="B35" s="1"/>
      <c r="C35" s="1"/>
      <c r="D35" s="1" t="s">
        <v>30</v>
      </c>
      <c r="E35" s="3">
        <v>14576.41</v>
      </c>
      <c r="F35" s="3">
        <v>15000</v>
      </c>
      <c r="H35" s="15">
        <f t="shared" si="4"/>
        <v>19435</v>
      </c>
      <c r="I35" s="15">
        <f t="shared" si="3"/>
        <v>4435</v>
      </c>
      <c r="K35" s="15">
        <v>20000</v>
      </c>
    </row>
    <row r="36" spans="1:11" x14ac:dyDescent="0.25">
      <c r="A36" s="1"/>
      <c r="B36" s="1"/>
      <c r="C36" s="1"/>
      <c r="D36" s="1" t="s">
        <v>31</v>
      </c>
      <c r="E36" s="3">
        <v>2331</v>
      </c>
      <c r="F36" s="3">
        <v>2120</v>
      </c>
      <c r="H36" s="15">
        <v>2331</v>
      </c>
      <c r="I36" s="15">
        <f t="shared" si="3"/>
        <v>211</v>
      </c>
      <c r="K36" s="15">
        <v>3800</v>
      </c>
    </row>
    <row r="37" spans="1:11" x14ac:dyDescent="0.25">
      <c r="A37" s="1"/>
      <c r="B37" s="1"/>
      <c r="C37" s="1"/>
      <c r="D37" s="1" t="s">
        <v>32</v>
      </c>
      <c r="E37" s="3">
        <v>2161.5</v>
      </c>
      <c r="F37" s="3">
        <v>3000</v>
      </c>
      <c r="H37" s="15">
        <f t="shared" si="4"/>
        <v>2882</v>
      </c>
      <c r="I37" s="15">
        <f t="shared" si="3"/>
        <v>-118</v>
      </c>
      <c r="K37" s="15">
        <v>10000</v>
      </c>
    </row>
    <row r="38" spans="1:11" x14ac:dyDescent="0.25">
      <c r="A38" s="1"/>
      <c r="B38" s="1"/>
      <c r="C38" s="1"/>
      <c r="D38" s="1" t="s">
        <v>33</v>
      </c>
      <c r="E38" s="3">
        <v>7177.3</v>
      </c>
      <c r="F38" s="3">
        <v>5000</v>
      </c>
      <c r="H38" s="15">
        <f t="shared" si="4"/>
        <v>9570</v>
      </c>
      <c r="I38" s="15">
        <f t="shared" si="3"/>
        <v>4570</v>
      </c>
      <c r="K38" s="15">
        <f t="shared" si="5"/>
        <v>9570</v>
      </c>
    </row>
    <row r="39" spans="1:11" x14ac:dyDescent="0.25">
      <c r="A39" s="1"/>
      <c r="B39" s="1"/>
      <c r="C39" s="1"/>
      <c r="D39" s="1" t="s">
        <v>34</v>
      </c>
      <c r="E39" s="3">
        <v>8917.4599999999991</v>
      </c>
      <c r="F39" s="3"/>
      <c r="H39" s="15">
        <v>8917</v>
      </c>
      <c r="I39" s="15">
        <f t="shared" si="3"/>
        <v>8917</v>
      </c>
      <c r="K39" s="15">
        <v>3500</v>
      </c>
    </row>
    <row r="40" spans="1:11" ht="15.75" thickBot="1" x14ac:dyDescent="0.3">
      <c r="A40" s="1"/>
      <c r="B40" s="1"/>
      <c r="C40" s="1"/>
      <c r="D40" s="1" t="s">
        <v>35</v>
      </c>
      <c r="E40" s="4">
        <v>405</v>
      </c>
      <c r="F40" s="4"/>
      <c r="H40" s="17">
        <v>405</v>
      </c>
      <c r="I40" s="17">
        <f t="shared" si="3"/>
        <v>405</v>
      </c>
      <c r="K40" s="17">
        <v>2500</v>
      </c>
    </row>
    <row r="41" spans="1:11" x14ac:dyDescent="0.25">
      <c r="A41" s="1"/>
      <c r="B41" s="1"/>
      <c r="C41" s="1" t="s">
        <v>36</v>
      </c>
      <c r="D41" s="1"/>
      <c r="E41" s="3">
        <f>ROUND(SUM(E25:E40),5)</f>
        <v>537785.73</v>
      </c>
      <c r="F41" s="3">
        <f>ROUND(SUM(F25:F40),5)</f>
        <v>712370</v>
      </c>
      <c r="H41" s="18">
        <f>ROUND(SUM(H25:H40),5)</f>
        <v>773285</v>
      </c>
      <c r="I41" s="18">
        <f>ROUND(SUM(I25:I40),5)</f>
        <v>60915</v>
      </c>
      <c r="K41" s="18">
        <f>ROUND(SUM(K25:K40),5)</f>
        <v>1259728</v>
      </c>
    </row>
    <row r="42" spans="1:11" x14ac:dyDescent="0.25">
      <c r="A42" s="1"/>
      <c r="B42" s="1"/>
      <c r="C42" s="1" t="s">
        <v>37</v>
      </c>
      <c r="D42" s="1"/>
      <c r="E42" s="3"/>
      <c r="F42" s="3"/>
      <c r="H42" s="18"/>
      <c r="I42" s="18"/>
      <c r="K42" s="18"/>
    </row>
    <row r="43" spans="1:11" x14ac:dyDescent="0.25">
      <c r="A43" s="1"/>
      <c r="B43" s="1"/>
      <c r="C43" s="1"/>
      <c r="D43" s="1" t="s">
        <v>38</v>
      </c>
      <c r="E43" s="3">
        <v>23990.400000000001</v>
      </c>
      <c r="F43" s="3">
        <v>30000</v>
      </c>
      <c r="H43" s="15">
        <f t="shared" ref="H43:H46" si="6">ROUND(+E43/9*12,0)</f>
        <v>31987</v>
      </c>
      <c r="I43" s="15">
        <f t="shared" ref="I43:I46" si="7">+H43-F43</f>
        <v>1987</v>
      </c>
      <c r="K43" s="15">
        <v>2000</v>
      </c>
    </row>
    <row r="44" spans="1:11" x14ac:dyDescent="0.25">
      <c r="A44" s="1"/>
      <c r="B44" s="1"/>
      <c r="C44" s="1"/>
      <c r="D44" s="1" t="s">
        <v>25</v>
      </c>
      <c r="E44" s="3">
        <v>1900.01</v>
      </c>
      <c r="F44" s="3">
        <v>2250</v>
      </c>
      <c r="H44" s="15">
        <f t="shared" si="6"/>
        <v>2533</v>
      </c>
      <c r="I44" s="15">
        <f t="shared" si="7"/>
        <v>283</v>
      </c>
      <c r="K44" s="15">
        <v>200</v>
      </c>
    </row>
    <row r="45" spans="1:11" x14ac:dyDescent="0.25">
      <c r="A45" s="1"/>
      <c r="B45" s="1"/>
      <c r="C45" s="1"/>
      <c r="D45" s="1" t="s">
        <v>39</v>
      </c>
      <c r="E45" s="3">
        <v>1732.54</v>
      </c>
      <c r="F45" s="3">
        <v>2200</v>
      </c>
      <c r="H45" s="15">
        <f t="shared" si="6"/>
        <v>2310</v>
      </c>
      <c r="I45" s="15">
        <f t="shared" si="7"/>
        <v>110</v>
      </c>
      <c r="K45" s="15">
        <v>150</v>
      </c>
    </row>
    <row r="46" spans="1:11" ht="15.75" thickBot="1" x14ac:dyDescent="0.3">
      <c r="A46" s="1"/>
      <c r="B46" s="1"/>
      <c r="C46" s="1"/>
      <c r="D46" s="1" t="s">
        <v>40</v>
      </c>
      <c r="E46" s="4">
        <v>11.89</v>
      </c>
      <c r="F46" s="4">
        <v>100</v>
      </c>
      <c r="H46" s="17">
        <f t="shared" si="6"/>
        <v>16</v>
      </c>
      <c r="I46" s="17">
        <f t="shared" si="7"/>
        <v>-84</v>
      </c>
      <c r="K46" s="17">
        <f t="shared" ref="K46" si="8">+H46</f>
        <v>16</v>
      </c>
    </row>
    <row r="47" spans="1:11" x14ac:dyDescent="0.25">
      <c r="A47" s="1"/>
      <c r="B47" s="1"/>
      <c r="C47" s="1" t="s">
        <v>41</v>
      </c>
      <c r="D47" s="1"/>
      <c r="E47" s="3">
        <f>ROUND(SUM(E42:E46),5)</f>
        <v>27634.84</v>
      </c>
      <c r="F47" s="3">
        <f>ROUND(SUM(F42:F46),5)</f>
        <v>34550</v>
      </c>
      <c r="H47" s="18">
        <f>ROUND(SUM(H42:H46),5)</f>
        <v>36846</v>
      </c>
      <c r="I47" s="18">
        <f>ROUND(SUM(I42:I46),5)</f>
        <v>2296</v>
      </c>
      <c r="K47" s="18">
        <f>ROUND(SUM(K42:K46),5)</f>
        <v>2366</v>
      </c>
    </row>
    <row r="48" spans="1:11" x14ac:dyDescent="0.25">
      <c r="A48" s="1"/>
      <c r="B48" s="1"/>
      <c r="C48" s="1" t="s">
        <v>42</v>
      </c>
      <c r="D48" s="1"/>
      <c r="E48" s="3"/>
      <c r="F48" s="3"/>
      <c r="H48" s="18"/>
      <c r="I48" s="18"/>
      <c r="K48" s="18"/>
    </row>
    <row r="49" spans="1:11" x14ac:dyDescent="0.25">
      <c r="A49" s="1"/>
      <c r="B49" s="1"/>
      <c r="C49" s="1"/>
      <c r="D49" s="1" t="s">
        <v>43</v>
      </c>
      <c r="E49" s="3">
        <v>35580</v>
      </c>
      <c r="F49" s="3">
        <v>29000</v>
      </c>
      <c r="H49" s="15">
        <f t="shared" ref="H49:H56" si="9">ROUND(+E49/9*12,0)</f>
        <v>47440</v>
      </c>
      <c r="I49" s="15">
        <f t="shared" ref="I49:I56" si="10">+H49-F49</f>
        <v>18440</v>
      </c>
      <c r="K49" s="15">
        <v>35000</v>
      </c>
    </row>
    <row r="50" spans="1:11" x14ac:dyDescent="0.25">
      <c r="A50" s="1"/>
      <c r="B50" s="1"/>
      <c r="C50" s="1"/>
      <c r="D50" s="1" t="s">
        <v>44</v>
      </c>
      <c r="E50" s="3">
        <v>4664</v>
      </c>
      <c r="F50" s="3"/>
      <c r="H50" s="15">
        <f t="shared" si="9"/>
        <v>6219</v>
      </c>
      <c r="I50" s="15">
        <f t="shared" si="10"/>
        <v>6219</v>
      </c>
      <c r="K50" s="15">
        <v>75000</v>
      </c>
    </row>
    <row r="51" spans="1:11" x14ac:dyDescent="0.25">
      <c r="A51" s="1"/>
      <c r="B51" s="1"/>
      <c r="C51" s="1"/>
      <c r="D51" s="1" t="s">
        <v>25</v>
      </c>
      <c r="E51" s="3">
        <v>1347.84</v>
      </c>
      <c r="F51" s="3"/>
      <c r="H51" s="15">
        <f t="shared" si="9"/>
        <v>1797</v>
      </c>
      <c r="I51" s="15">
        <f t="shared" si="10"/>
        <v>1797</v>
      </c>
      <c r="K51" s="15">
        <v>5200</v>
      </c>
    </row>
    <row r="52" spans="1:11" x14ac:dyDescent="0.25">
      <c r="A52" s="1"/>
      <c r="B52" s="1"/>
      <c r="C52" s="1"/>
      <c r="D52" s="1" t="s">
        <v>26</v>
      </c>
      <c r="E52" s="3">
        <v>3079.16</v>
      </c>
      <c r="F52" s="3">
        <v>2200</v>
      </c>
      <c r="H52" s="15">
        <f t="shared" si="9"/>
        <v>4106</v>
      </c>
      <c r="I52" s="15">
        <f t="shared" si="10"/>
        <v>1906</v>
      </c>
      <c r="K52" s="15">
        <v>2300</v>
      </c>
    </row>
    <row r="53" spans="1:11" x14ac:dyDescent="0.25">
      <c r="A53" s="1"/>
      <c r="B53" s="1"/>
      <c r="C53" s="1"/>
      <c r="D53" s="1" t="s">
        <v>27</v>
      </c>
      <c r="E53" s="3">
        <v>26.67</v>
      </c>
      <c r="F53" s="3"/>
      <c r="H53" s="15">
        <f t="shared" si="9"/>
        <v>36</v>
      </c>
      <c r="I53" s="15">
        <f t="shared" si="10"/>
        <v>36</v>
      </c>
      <c r="K53" s="15">
        <f t="shared" ref="K53:K56" si="11">+H53</f>
        <v>36</v>
      </c>
    </row>
    <row r="54" spans="1:11" x14ac:dyDescent="0.25">
      <c r="A54" s="1"/>
      <c r="B54" s="1"/>
      <c r="C54" s="1"/>
      <c r="D54" s="1" t="s">
        <v>28</v>
      </c>
      <c r="E54" s="3">
        <v>18018.95</v>
      </c>
      <c r="F54" s="3">
        <v>22000</v>
      </c>
      <c r="H54" s="15">
        <f t="shared" si="9"/>
        <v>24025</v>
      </c>
      <c r="I54" s="15">
        <f t="shared" si="10"/>
        <v>2025</v>
      </c>
      <c r="K54" s="15">
        <v>18000</v>
      </c>
    </row>
    <row r="55" spans="1:11" x14ac:dyDescent="0.25">
      <c r="A55" s="1"/>
      <c r="B55" s="1"/>
      <c r="C55" s="1"/>
      <c r="D55" s="1" t="s">
        <v>45</v>
      </c>
      <c r="E55" s="3">
        <v>17220.75</v>
      </c>
      <c r="F55" s="3">
        <v>15000</v>
      </c>
      <c r="H55" s="15">
        <f t="shared" si="9"/>
        <v>22961</v>
      </c>
      <c r="I55" s="15">
        <f t="shared" si="10"/>
        <v>7961</v>
      </c>
      <c r="K55" s="15">
        <v>25000</v>
      </c>
    </row>
    <row r="56" spans="1:11" ht="15.75" thickBot="1" x14ac:dyDescent="0.3">
      <c r="A56" s="1"/>
      <c r="B56" s="1"/>
      <c r="C56" s="1"/>
      <c r="D56" s="1" t="s">
        <v>46</v>
      </c>
      <c r="E56" s="4">
        <v>1537.42</v>
      </c>
      <c r="F56" s="4"/>
      <c r="H56" s="17">
        <f t="shared" si="9"/>
        <v>2050</v>
      </c>
      <c r="I56" s="17">
        <f t="shared" si="10"/>
        <v>2050</v>
      </c>
      <c r="K56" s="17">
        <f t="shared" si="11"/>
        <v>2050</v>
      </c>
    </row>
    <row r="57" spans="1:11" x14ac:dyDescent="0.25">
      <c r="A57" s="1"/>
      <c r="B57" s="1"/>
      <c r="C57" s="1" t="s">
        <v>47</v>
      </c>
      <c r="D57" s="1"/>
      <c r="E57" s="3">
        <f>ROUND(SUM(E48:E56),5)</f>
        <v>81474.789999999994</v>
      </c>
      <c r="F57" s="3">
        <f>ROUND(SUM(F48:F56),5)</f>
        <v>68200</v>
      </c>
      <c r="H57" s="18">
        <f>ROUND(SUM(H48:H56),5)</f>
        <v>108634</v>
      </c>
      <c r="I57" s="18">
        <f>ROUND(SUM(I48:I56),5)</f>
        <v>40434</v>
      </c>
      <c r="K57" s="18">
        <f>ROUND(SUM(K48:K56),5)</f>
        <v>162586</v>
      </c>
    </row>
    <row r="58" spans="1:11" x14ac:dyDescent="0.25">
      <c r="A58" s="1"/>
      <c r="B58" s="1"/>
      <c r="C58" s="1" t="s">
        <v>48</v>
      </c>
      <c r="D58" s="1"/>
      <c r="E58" s="3"/>
      <c r="F58" s="3"/>
      <c r="H58" s="18"/>
      <c r="I58" s="18"/>
      <c r="K58" s="18"/>
    </row>
    <row r="59" spans="1:11" x14ac:dyDescent="0.25">
      <c r="A59" s="1"/>
      <c r="B59" s="1"/>
      <c r="C59" s="1"/>
      <c r="D59" s="1" t="s">
        <v>49</v>
      </c>
      <c r="E59" s="3">
        <v>320</v>
      </c>
      <c r="F59" s="3">
        <v>2300</v>
      </c>
      <c r="H59" s="15">
        <f t="shared" ref="H59:H60" si="12">ROUND(+E59/9*12,0)</f>
        <v>427</v>
      </c>
      <c r="I59" s="15">
        <f t="shared" ref="I59:I60" si="13">+H59-F59</f>
        <v>-1873</v>
      </c>
      <c r="K59" s="15">
        <f t="shared" ref="K59:K60" si="14">+H59</f>
        <v>427</v>
      </c>
    </row>
    <row r="60" spans="1:11" ht="15.75" thickBot="1" x14ac:dyDescent="0.3">
      <c r="A60" s="1"/>
      <c r="B60" s="1"/>
      <c r="C60" s="1"/>
      <c r="D60" s="1" t="s">
        <v>50</v>
      </c>
      <c r="E60" s="4">
        <v>24.48</v>
      </c>
      <c r="F60" s="4">
        <v>180</v>
      </c>
      <c r="H60" s="17">
        <f t="shared" si="12"/>
        <v>33</v>
      </c>
      <c r="I60" s="17">
        <f t="shared" si="13"/>
        <v>-147</v>
      </c>
      <c r="K60" s="17">
        <f t="shared" si="14"/>
        <v>33</v>
      </c>
    </row>
    <row r="61" spans="1:11" x14ac:dyDescent="0.25">
      <c r="A61" s="1"/>
      <c r="B61" s="1"/>
      <c r="C61" s="1" t="s">
        <v>51</v>
      </c>
      <c r="D61" s="1"/>
      <c r="E61" s="3">
        <f>ROUND(SUM(E58:E60),5)</f>
        <v>344.48</v>
      </c>
      <c r="F61" s="3">
        <f>ROUND(SUM(F58:F60),5)</f>
        <v>2480</v>
      </c>
      <c r="H61" s="18">
        <f>ROUND(SUM(H58:H60),5)</f>
        <v>460</v>
      </c>
      <c r="I61" s="18">
        <f>ROUND(SUM(I58:I60),5)</f>
        <v>-2020</v>
      </c>
      <c r="K61" s="18">
        <f>ROUND(SUM(K58:K60),5)</f>
        <v>460</v>
      </c>
    </row>
    <row r="62" spans="1:11" x14ac:dyDescent="0.25">
      <c r="A62" s="1"/>
      <c r="B62" s="1"/>
      <c r="C62" s="1" t="s">
        <v>52</v>
      </c>
      <c r="D62" s="1"/>
      <c r="E62" s="3"/>
      <c r="F62" s="3"/>
      <c r="H62" s="18"/>
      <c r="I62" s="18"/>
      <c r="K62" s="18"/>
    </row>
    <row r="63" spans="1:11" x14ac:dyDescent="0.25">
      <c r="A63" s="1"/>
      <c r="B63" s="1"/>
      <c r="C63" s="1"/>
      <c r="D63" s="1" t="s">
        <v>53</v>
      </c>
      <c r="E63" s="3">
        <v>0</v>
      </c>
      <c r="F63" s="3">
        <v>500</v>
      </c>
      <c r="H63" s="15">
        <f t="shared" ref="H63:H64" si="15">ROUND(+E63/9*12,0)</f>
        <v>0</v>
      </c>
      <c r="I63" s="15">
        <f t="shared" ref="I63:I64" si="16">+H63-F63</f>
        <v>-500</v>
      </c>
      <c r="K63" s="15">
        <f t="shared" ref="K63:K64" si="17">+H63</f>
        <v>0</v>
      </c>
    </row>
    <row r="64" spans="1:11" ht="15.75" thickBot="1" x14ac:dyDescent="0.3">
      <c r="A64" s="1"/>
      <c r="B64" s="1"/>
      <c r="C64" s="1"/>
      <c r="D64" s="1" t="s">
        <v>26</v>
      </c>
      <c r="E64" s="4">
        <v>0</v>
      </c>
      <c r="F64" s="4">
        <v>40</v>
      </c>
      <c r="H64" s="17">
        <f t="shared" si="15"/>
        <v>0</v>
      </c>
      <c r="I64" s="17">
        <f t="shared" si="16"/>
        <v>-40</v>
      </c>
      <c r="K64" s="17">
        <f t="shared" si="17"/>
        <v>0</v>
      </c>
    </row>
    <row r="65" spans="1:11" x14ac:dyDescent="0.25">
      <c r="A65" s="1"/>
      <c r="B65" s="1"/>
      <c r="C65" s="1" t="s">
        <v>54</v>
      </c>
      <c r="D65" s="1"/>
      <c r="E65" s="3">
        <f>ROUND(SUM(E62:E64),5)</f>
        <v>0</v>
      </c>
      <c r="F65" s="3">
        <f>ROUND(SUM(F62:F64),5)</f>
        <v>540</v>
      </c>
      <c r="H65" s="18">
        <f>ROUND(SUM(H62:H64),5)</f>
        <v>0</v>
      </c>
      <c r="I65" s="18">
        <f>ROUND(SUM(I62:I64),5)</f>
        <v>-540</v>
      </c>
      <c r="K65" s="18">
        <f>ROUND(SUM(K62:K64),5)</f>
        <v>0</v>
      </c>
    </row>
    <row r="66" spans="1:11" x14ac:dyDescent="0.25">
      <c r="A66" s="1"/>
      <c r="B66" s="1"/>
      <c r="C66" s="1" t="s">
        <v>55</v>
      </c>
      <c r="D66" s="1"/>
      <c r="E66" s="3"/>
      <c r="F66" s="3"/>
      <c r="H66" s="18"/>
      <c r="I66" s="18"/>
      <c r="K66" s="18"/>
    </row>
    <row r="67" spans="1:11" x14ac:dyDescent="0.25">
      <c r="A67" s="1"/>
      <c r="B67" s="1"/>
      <c r="C67" s="1"/>
      <c r="D67" s="1" t="s">
        <v>56</v>
      </c>
      <c r="E67" s="3">
        <v>91875.06</v>
      </c>
      <c r="F67" s="3">
        <v>120000</v>
      </c>
      <c r="H67" s="15">
        <f t="shared" ref="H67:H79" si="18">ROUND(+E67/9*12,0)</f>
        <v>122500</v>
      </c>
      <c r="I67" s="15">
        <f t="shared" ref="I67:I79" si="19">+H67-F67</f>
        <v>2500</v>
      </c>
      <c r="K67" s="15">
        <v>220000</v>
      </c>
    </row>
    <row r="68" spans="1:11" x14ac:dyDescent="0.25">
      <c r="A68" s="1"/>
      <c r="B68" s="1"/>
      <c r="C68" s="1"/>
      <c r="D68" s="1" t="s">
        <v>57</v>
      </c>
      <c r="E68" s="3">
        <v>19600</v>
      </c>
      <c r="F68" s="3">
        <v>24000</v>
      </c>
      <c r="H68" s="15">
        <f t="shared" si="18"/>
        <v>26133</v>
      </c>
      <c r="I68" s="15">
        <f t="shared" si="19"/>
        <v>2133</v>
      </c>
      <c r="K68" s="15">
        <v>28000</v>
      </c>
    </row>
    <row r="69" spans="1:11" x14ac:dyDescent="0.25">
      <c r="A69" s="1"/>
      <c r="B69" s="1"/>
      <c r="C69" s="1"/>
      <c r="D69" s="1" t="s">
        <v>58</v>
      </c>
      <c r="E69" s="3">
        <v>1300</v>
      </c>
      <c r="F69" s="3"/>
      <c r="H69" s="15">
        <v>1300</v>
      </c>
      <c r="I69" s="15">
        <f t="shared" si="19"/>
        <v>1300</v>
      </c>
      <c r="K69" s="15">
        <v>0</v>
      </c>
    </row>
    <row r="70" spans="1:11" x14ac:dyDescent="0.25">
      <c r="A70" s="1"/>
      <c r="B70" s="1"/>
      <c r="C70" s="1"/>
      <c r="D70" s="1" t="s">
        <v>25</v>
      </c>
      <c r="E70" s="3">
        <v>8828.73</v>
      </c>
      <c r="F70" s="3">
        <v>11000</v>
      </c>
      <c r="H70" s="15">
        <f t="shared" si="18"/>
        <v>11772</v>
      </c>
      <c r="I70" s="15">
        <f t="shared" si="19"/>
        <v>772</v>
      </c>
      <c r="K70" s="15">
        <v>20000</v>
      </c>
    </row>
    <row r="71" spans="1:11" x14ac:dyDescent="0.25">
      <c r="A71" s="1"/>
      <c r="B71" s="1"/>
      <c r="C71" s="1"/>
      <c r="D71" s="1" t="s">
        <v>26</v>
      </c>
      <c r="E71" s="3">
        <v>8613.49</v>
      </c>
      <c r="F71" s="3">
        <v>11000</v>
      </c>
      <c r="H71" s="15">
        <f t="shared" si="18"/>
        <v>11485</v>
      </c>
      <c r="I71" s="15">
        <f t="shared" si="19"/>
        <v>485</v>
      </c>
      <c r="K71" s="15">
        <v>17000</v>
      </c>
    </row>
    <row r="72" spans="1:11" x14ac:dyDescent="0.25">
      <c r="A72" s="1"/>
      <c r="B72" s="1"/>
      <c r="C72" s="1"/>
      <c r="D72" s="1" t="s">
        <v>59</v>
      </c>
      <c r="E72" s="3">
        <v>38</v>
      </c>
      <c r="F72" s="3">
        <v>40</v>
      </c>
      <c r="H72" s="15">
        <f t="shared" si="18"/>
        <v>51</v>
      </c>
      <c r="I72" s="15">
        <f t="shared" si="19"/>
        <v>11</v>
      </c>
      <c r="K72" s="15">
        <f t="shared" ref="K72:K77" si="20">+H72</f>
        <v>51</v>
      </c>
    </row>
    <row r="73" spans="1:11" x14ac:dyDescent="0.25">
      <c r="A73" s="1"/>
      <c r="B73" s="1"/>
      <c r="C73" s="1"/>
      <c r="D73" s="1" t="s">
        <v>28</v>
      </c>
      <c r="E73" s="3">
        <v>2900</v>
      </c>
      <c r="F73" s="3">
        <v>2000</v>
      </c>
      <c r="H73" s="15">
        <f t="shared" si="18"/>
        <v>3867</v>
      </c>
      <c r="I73" s="15">
        <f t="shared" si="19"/>
        <v>1867</v>
      </c>
      <c r="K73" s="15">
        <f t="shared" si="20"/>
        <v>3867</v>
      </c>
    </row>
    <row r="74" spans="1:11" x14ac:dyDescent="0.25">
      <c r="A74" s="1"/>
      <c r="B74" s="1"/>
      <c r="C74" s="1"/>
      <c r="D74" s="1" t="s">
        <v>60</v>
      </c>
      <c r="E74" s="3">
        <v>1805.26</v>
      </c>
      <c r="F74" s="3"/>
      <c r="H74" s="15">
        <f t="shared" si="18"/>
        <v>2407</v>
      </c>
      <c r="I74" s="15">
        <f t="shared" si="19"/>
        <v>2407</v>
      </c>
      <c r="K74" s="15">
        <f t="shared" si="20"/>
        <v>2407</v>
      </c>
    </row>
    <row r="75" spans="1:11" x14ac:dyDescent="0.25">
      <c r="A75" s="1"/>
      <c r="B75" s="1"/>
      <c r="C75" s="1"/>
      <c r="D75" s="1" t="s">
        <v>61</v>
      </c>
      <c r="E75" s="3">
        <v>0</v>
      </c>
      <c r="F75" s="3">
        <v>2500</v>
      </c>
      <c r="H75" s="15">
        <f t="shared" si="18"/>
        <v>0</v>
      </c>
      <c r="I75" s="15">
        <f t="shared" si="19"/>
        <v>-2500</v>
      </c>
      <c r="K75" s="15">
        <v>15000</v>
      </c>
    </row>
    <row r="76" spans="1:11" x14ac:dyDescent="0.25">
      <c r="A76" s="1"/>
      <c r="B76" s="1"/>
      <c r="C76" s="1"/>
      <c r="D76" s="1" t="s">
        <v>30</v>
      </c>
      <c r="E76" s="3">
        <v>190</v>
      </c>
      <c r="F76" s="3">
        <v>800</v>
      </c>
      <c r="H76" s="15">
        <f t="shared" si="18"/>
        <v>253</v>
      </c>
      <c r="I76" s="15">
        <f t="shared" si="19"/>
        <v>-547</v>
      </c>
      <c r="K76" s="15">
        <v>600</v>
      </c>
    </row>
    <row r="77" spans="1:11" x14ac:dyDescent="0.25">
      <c r="A77" s="1"/>
      <c r="B77" s="1"/>
      <c r="C77" s="1"/>
      <c r="D77" s="1" t="s">
        <v>62</v>
      </c>
      <c r="E77" s="3">
        <v>2053.1999999999998</v>
      </c>
      <c r="F77" s="3"/>
      <c r="H77" s="15">
        <f t="shared" si="18"/>
        <v>2738</v>
      </c>
      <c r="I77" s="15">
        <f t="shared" si="19"/>
        <v>2738</v>
      </c>
      <c r="K77" s="15">
        <f t="shared" si="20"/>
        <v>2738</v>
      </c>
    </row>
    <row r="78" spans="1:11" x14ac:dyDescent="0.25">
      <c r="A78" s="1"/>
      <c r="B78" s="1"/>
      <c r="C78" s="1"/>
      <c r="D78" s="1" t="s">
        <v>63</v>
      </c>
      <c r="E78" s="3">
        <v>6160.8</v>
      </c>
      <c r="F78" s="3">
        <v>2000</v>
      </c>
      <c r="H78" s="15">
        <v>6161</v>
      </c>
      <c r="I78" s="15">
        <f t="shared" si="19"/>
        <v>4161</v>
      </c>
      <c r="K78" s="15">
        <v>4000</v>
      </c>
    </row>
    <row r="79" spans="1:11" ht="15.75" thickBot="1" x14ac:dyDescent="0.3">
      <c r="A79" s="1"/>
      <c r="B79" s="1"/>
      <c r="C79" s="1"/>
      <c r="D79" s="1" t="s">
        <v>64</v>
      </c>
      <c r="E79" s="4">
        <v>3550.39</v>
      </c>
      <c r="F79" s="4">
        <v>4500</v>
      </c>
      <c r="H79" s="17">
        <f t="shared" si="18"/>
        <v>4734</v>
      </c>
      <c r="I79" s="17">
        <f t="shared" si="19"/>
        <v>234</v>
      </c>
      <c r="K79" s="17">
        <v>5000</v>
      </c>
    </row>
    <row r="80" spans="1:11" x14ac:dyDescent="0.25">
      <c r="A80" s="1"/>
      <c r="B80" s="1"/>
      <c r="C80" s="1" t="s">
        <v>65</v>
      </c>
      <c r="D80" s="1"/>
      <c r="E80" s="3">
        <f>ROUND(SUM(E66:E79),5)</f>
        <v>146914.93</v>
      </c>
      <c r="F80" s="3">
        <f>ROUND(SUM(F66:F79),5)</f>
        <v>177840</v>
      </c>
      <c r="H80" s="18">
        <f>ROUND(SUM(H66:H79),5)</f>
        <v>193401</v>
      </c>
      <c r="I80" s="18">
        <f>ROUND(SUM(I66:I79),5)</f>
        <v>15561</v>
      </c>
      <c r="K80" s="18">
        <f>ROUND(SUM(K66:K79),5)</f>
        <v>318663</v>
      </c>
    </row>
    <row r="81" spans="1:11" x14ac:dyDescent="0.25">
      <c r="A81" s="1"/>
      <c r="B81" s="1"/>
      <c r="C81" s="1" t="s">
        <v>66</v>
      </c>
      <c r="D81" s="1"/>
      <c r="E81" s="3"/>
      <c r="F81" s="3"/>
      <c r="H81" s="18"/>
      <c r="I81" s="18"/>
      <c r="K81" s="18"/>
    </row>
    <row r="82" spans="1:11" x14ac:dyDescent="0.25">
      <c r="A82" s="1"/>
      <c r="B82" s="1"/>
      <c r="C82" s="1"/>
      <c r="D82" s="1" t="s">
        <v>67</v>
      </c>
      <c r="E82" s="3">
        <v>32400</v>
      </c>
      <c r="F82" s="3">
        <v>42000</v>
      </c>
      <c r="H82" s="15">
        <f t="shared" ref="H82" si="21">ROUND(+E82/9*12,0)</f>
        <v>43200</v>
      </c>
      <c r="I82" s="15">
        <f t="shared" ref="I82:I83" si="22">+H82-F82</f>
        <v>1200</v>
      </c>
      <c r="K82" s="15">
        <v>45600</v>
      </c>
    </row>
    <row r="83" spans="1:11" ht="15.75" thickBot="1" x14ac:dyDescent="0.3">
      <c r="A83" s="1"/>
      <c r="B83" s="1"/>
      <c r="C83" s="1"/>
      <c r="D83" s="1" t="s">
        <v>68</v>
      </c>
      <c r="E83" s="4">
        <v>5690</v>
      </c>
      <c r="F83" s="4"/>
      <c r="H83" s="17">
        <v>5690</v>
      </c>
      <c r="I83" s="17">
        <f t="shared" si="22"/>
        <v>5690</v>
      </c>
      <c r="K83" s="17">
        <f t="shared" ref="K83" si="23">+H83</f>
        <v>5690</v>
      </c>
    </row>
    <row r="84" spans="1:11" x14ac:dyDescent="0.25">
      <c r="A84" s="1"/>
      <c r="B84" s="1"/>
      <c r="C84" s="1" t="s">
        <v>69</v>
      </c>
      <c r="D84" s="1"/>
      <c r="E84" s="3">
        <f>ROUND(SUM(E81:E83),5)</f>
        <v>38090</v>
      </c>
      <c r="F84" s="3">
        <f>ROUND(SUM(F81:F83),5)</f>
        <v>42000</v>
      </c>
      <c r="H84" s="18">
        <f>ROUND(SUM(H81:H83),5)</f>
        <v>48890</v>
      </c>
      <c r="I84" s="18">
        <f>ROUND(SUM(I81:I83),5)</f>
        <v>6890</v>
      </c>
      <c r="K84" s="18">
        <f>ROUND(SUM(K81:K83),5)</f>
        <v>51290</v>
      </c>
    </row>
    <row r="85" spans="1:11" x14ac:dyDescent="0.25">
      <c r="A85" s="1"/>
      <c r="B85" s="1"/>
      <c r="C85" s="1" t="s">
        <v>70</v>
      </c>
      <c r="D85" s="1"/>
      <c r="E85" s="3"/>
      <c r="F85" s="3"/>
      <c r="H85" s="18"/>
      <c r="I85" s="18"/>
      <c r="K85" s="18"/>
    </row>
    <row r="86" spans="1:11" x14ac:dyDescent="0.25">
      <c r="A86" s="1"/>
      <c r="B86" s="1"/>
      <c r="C86" s="1"/>
      <c r="D86" s="1" t="s">
        <v>71</v>
      </c>
      <c r="E86" s="3">
        <v>19018.61</v>
      </c>
      <c r="F86" s="3">
        <v>22000</v>
      </c>
      <c r="H86" s="15">
        <f t="shared" ref="H86:H88" si="24">ROUND(+E86/9*12,0)</f>
        <v>25358</v>
      </c>
      <c r="I86" s="15">
        <f t="shared" ref="I86:I88" si="25">+H86-F86</f>
        <v>3358</v>
      </c>
      <c r="K86" s="15">
        <v>28000</v>
      </c>
    </row>
    <row r="87" spans="1:11" x14ac:dyDescent="0.25">
      <c r="A87" s="1"/>
      <c r="B87" s="1"/>
      <c r="C87" s="1"/>
      <c r="D87" s="1" t="s">
        <v>72</v>
      </c>
      <c r="E87" s="3">
        <v>7200</v>
      </c>
      <c r="F87" s="3">
        <v>7000</v>
      </c>
      <c r="H87" s="15">
        <v>7200</v>
      </c>
      <c r="I87" s="15">
        <f t="shared" si="25"/>
        <v>200</v>
      </c>
      <c r="K87" s="15">
        <f t="shared" ref="K87" si="26">+H87</f>
        <v>7200</v>
      </c>
    </row>
    <row r="88" spans="1:11" ht="15.75" thickBot="1" x14ac:dyDescent="0.3">
      <c r="A88" s="1"/>
      <c r="B88" s="1"/>
      <c r="C88" s="1"/>
      <c r="D88" s="1" t="s">
        <v>73</v>
      </c>
      <c r="E88" s="4">
        <v>995.75</v>
      </c>
      <c r="F88" s="4">
        <v>1500</v>
      </c>
      <c r="H88" s="17">
        <f t="shared" si="24"/>
        <v>1328</v>
      </c>
      <c r="I88" s="17">
        <f t="shared" si="25"/>
        <v>-172</v>
      </c>
      <c r="K88" s="17">
        <v>1600</v>
      </c>
    </row>
    <row r="89" spans="1:11" x14ac:dyDescent="0.25">
      <c r="A89" s="1"/>
      <c r="B89" s="1"/>
      <c r="C89" s="1" t="s">
        <v>74</v>
      </c>
      <c r="D89" s="1"/>
      <c r="E89" s="3">
        <f>ROUND(SUM(E85:E88),5)</f>
        <v>27214.36</v>
      </c>
      <c r="F89" s="3">
        <f>ROUND(SUM(F85:F88),5)</f>
        <v>30500</v>
      </c>
      <c r="H89" s="18">
        <f>ROUND(SUM(H85:H88),5)</f>
        <v>33886</v>
      </c>
      <c r="I89" s="18">
        <f>ROUND(SUM(I85:I88),5)</f>
        <v>3386</v>
      </c>
      <c r="K89" s="18">
        <f>ROUND(SUM(K85:K88),5)</f>
        <v>36800</v>
      </c>
    </row>
    <row r="90" spans="1:11" x14ac:dyDescent="0.25">
      <c r="A90" s="1"/>
      <c r="B90" s="1"/>
      <c r="C90" s="1" t="s">
        <v>75</v>
      </c>
      <c r="D90" s="1"/>
      <c r="E90" s="3"/>
      <c r="F90" s="3"/>
      <c r="H90" s="18"/>
      <c r="I90" s="18"/>
      <c r="K90" s="18"/>
    </row>
    <row r="91" spans="1:11" x14ac:dyDescent="0.25">
      <c r="A91" s="1"/>
      <c r="B91" s="1"/>
      <c r="C91" s="1"/>
      <c r="D91" s="1" t="s">
        <v>76</v>
      </c>
      <c r="E91" s="3">
        <v>1610.88</v>
      </c>
      <c r="F91" s="3"/>
      <c r="H91" s="15">
        <f t="shared" ref="H91:H92" si="27">ROUND(+E91/9*12,0)</f>
        <v>2148</v>
      </c>
      <c r="I91" s="15">
        <f t="shared" ref="I91:I93" si="28">+H91-F91</f>
        <v>2148</v>
      </c>
      <c r="K91" s="15">
        <f t="shared" ref="K91" si="29">+H91</f>
        <v>2148</v>
      </c>
    </row>
    <row r="92" spans="1:11" x14ac:dyDescent="0.25">
      <c r="A92" s="1"/>
      <c r="B92" s="1"/>
      <c r="C92" s="1"/>
      <c r="D92" s="1" t="s">
        <v>77</v>
      </c>
      <c r="E92" s="3">
        <v>2151.89</v>
      </c>
      <c r="F92" s="3">
        <v>3000</v>
      </c>
      <c r="H92" s="15">
        <f t="shared" si="27"/>
        <v>2869</v>
      </c>
      <c r="I92" s="15">
        <f t="shared" si="28"/>
        <v>-131</v>
      </c>
      <c r="K92" s="15">
        <v>6000</v>
      </c>
    </row>
    <row r="93" spans="1:11" ht="15.75" thickBot="1" x14ac:dyDescent="0.3">
      <c r="A93" s="1"/>
      <c r="B93" s="1"/>
      <c r="C93" s="1"/>
      <c r="D93" s="1" t="s">
        <v>78</v>
      </c>
      <c r="E93" s="4">
        <v>22948.95</v>
      </c>
      <c r="F93" s="4"/>
      <c r="H93" s="17">
        <v>22949</v>
      </c>
      <c r="I93" s="17">
        <f t="shared" si="28"/>
        <v>22949</v>
      </c>
      <c r="K93" s="17">
        <v>0</v>
      </c>
    </row>
    <row r="94" spans="1:11" x14ac:dyDescent="0.25">
      <c r="A94" s="1"/>
      <c r="B94" s="1"/>
      <c r="C94" s="1" t="s">
        <v>79</v>
      </c>
      <c r="D94" s="1"/>
      <c r="E94" s="3">
        <f>ROUND(SUM(E90:E93),5)</f>
        <v>26711.72</v>
      </c>
      <c r="F94" s="3">
        <f>ROUND(SUM(F90:F93),5)</f>
        <v>3000</v>
      </c>
      <c r="H94" s="18">
        <f>ROUND(SUM(H90:H93),5)</f>
        <v>27966</v>
      </c>
      <c r="I94" s="18">
        <f>ROUND(SUM(I90:I93),5)</f>
        <v>24966</v>
      </c>
      <c r="K94" s="18">
        <f>ROUND(SUM(K90:K93),5)</f>
        <v>8148</v>
      </c>
    </row>
    <row r="95" spans="1:11" x14ac:dyDescent="0.25">
      <c r="A95" s="1"/>
      <c r="B95" s="1"/>
      <c r="C95" s="1" t="s">
        <v>80</v>
      </c>
      <c r="D95" s="1"/>
      <c r="E95" s="3"/>
      <c r="F95" s="3"/>
      <c r="H95" s="18"/>
      <c r="I95" s="18"/>
      <c r="K95" s="18"/>
    </row>
    <row r="96" spans="1:11" x14ac:dyDescent="0.25">
      <c r="A96" s="1"/>
      <c r="B96" s="1"/>
      <c r="C96" s="1"/>
      <c r="D96" s="1" t="s">
        <v>81</v>
      </c>
      <c r="E96" s="3">
        <v>10434.17</v>
      </c>
      <c r="F96" s="3">
        <v>10000</v>
      </c>
      <c r="H96" s="15">
        <f t="shared" ref="H96:H107" si="30">ROUND(+E96/9*12,0)</f>
        <v>13912</v>
      </c>
      <c r="I96" s="15">
        <f t="shared" ref="I96:I107" si="31">+H96-F96</f>
        <v>3912</v>
      </c>
      <c r="K96" s="15">
        <v>18000</v>
      </c>
    </row>
    <row r="97" spans="1:11" x14ac:dyDescent="0.25">
      <c r="A97" s="1"/>
      <c r="B97" s="1"/>
      <c r="C97" s="1"/>
      <c r="D97" s="1" t="s">
        <v>25</v>
      </c>
      <c r="E97" s="3">
        <v>826.39</v>
      </c>
      <c r="F97" s="3">
        <v>750</v>
      </c>
      <c r="H97" s="15">
        <f t="shared" si="30"/>
        <v>1102</v>
      </c>
      <c r="I97" s="15">
        <f t="shared" si="31"/>
        <v>352</v>
      </c>
      <c r="K97" s="15">
        <f t="shared" ref="K97:K107" si="32">+H97</f>
        <v>1102</v>
      </c>
    </row>
    <row r="98" spans="1:11" x14ac:dyDescent="0.25">
      <c r="A98" s="1"/>
      <c r="B98" s="1"/>
      <c r="C98" s="1"/>
      <c r="D98" s="1" t="s">
        <v>26</v>
      </c>
      <c r="E98" s="3">
        <v>781.47</v>
      </c>
      <c r="F98" s="3">
        <v>765</v>
      </c>
      <c r="H98" s="15">
        <f t="shared" si="30"/>
        <v>1042</v>
      </c>
      <c r="I98" s="15">
        <f t="shared" si="31"/>
        <v>277</v>
      </c>
      <c r="K98" s="15">
        <f t="shared" si="32"/>
        <v>1042</v>
      </c>
    </row>
    <row r="99" spans="1:11" x14ac:dyDescent="0.25">
      <c r="A99" s="1"/>
      <c r="B99" s="1"/>
      <c r="C99" s="1"/>
      <c r="D99" s="1" t="s">
        <v>82</v>
      </c>
      <c r="E99" s="3">
        <v>4793.75</v>
      </c>
      <c r="F99" s="3">
        <v>4000</v>
      </c>
      <c r="H99" s="15">
        <f t="shared" si="30"/>
        <v>6392</v>
      </c>
      <c r="I99" s="15">
        <f t="shared" si="31"/>
        <v>2392</v>
      </c>
      <c r="K99" s="15">
        <v>2000</v>
      </c>
    </row>
    <row r="100" spans="1:11" x14ac:dyDescent="0.25">
      <c r="A100" s="1"/>
      <c r="B100" s="1"/>
      <c r="C100" s="1"/>
      <c r="D100" s="1" t="s">
        <v>27</v>
      </c>
      <c r="E100" s="3">
        <v>12.47</v>
      </c>
      <c r="F100" s="3">
        <v>120</v>
      </c>
      <c r="H100" s="15">
        <f t="shared" si="30"/>
        <v>17</v>
      </c>
      <c r="I100" s="15">
        <f t="shared" si="31"/>
        <v>-103</v>
      </c>
      <c r="K100" s="15">
        <f t="shared" si="32"/>
        <v>17</v>
      </c>
    </row>
    <row r="101" spans="1:11" x14ac:dyDescent="0.25">
      <c r="A101" s="1"/>
      <c r="B101" s="1"/>
      <c r="C101" s="1"/>
      <c r="D101" s="1" t="s">
        <v>83</v>
      </c>
      <c r="E101" s="3">
        <v>13835.8</v>
      </c>
      <c r="F101" s="3">
        <v>20000</v>
      </c>
      <c r="H101" s="15">
        <f t="shared" si="30"/>
        <v>18448</v>
      </c>
      <c r="I101" s="15">
        <f t="shared" si="31"/>
        <v>-1552</v>
      </c>
      <c r="K101" s="15">
        <v>19000</v>
      </c>
    </row>
    <row r="102" spans="1:11" x14ac:dyDescent="0.25">
      <c r="A102" s="1"/>
      <c r="B102" s="1"/>
      <c r="C102" s="1"/>
      <c r="D102" s="1" t="s">
        <v>61</v>
      </c>
      <c r="E102" s="3">
        <v>11565.73</v>
      </c>
      <c r="F102" s="3">
        <v>7000</v>
      </c>
      <c r="H102" s="15">
        <f t="shared" si="30"/>
        <v>15421</v>
      </c>
      <c r="I102" s="15">
        <f t="shared" si="31"/>
        <v>8421</v>
      </c>
      <c r="K102" s="15">
        <v>50000</v>
      </c>
    </row>
    <row r="103" spans="1:11" x14ac:dyDescent="0.25">
      <c r="A103" s="1"/>
      <c r="B103" s="1"/>
      <c r="C103" s="1"/>
      <c r="D103" s="1" t="s">
        <v>84</v>
      </c>
      <c r="E103" s="3">
        <v>3153.39</v>
      </c>
      <c r="F103" s="3">
        <v>5000</v>
      </c>
      <c r="H103" s="15">
        <f t="shared" si="30"/>
        <v>4205</v>
      </c>
      <c r="I103" s="15">
        <f t="shared" si="31"/>
        <v>-795</v>
      </c>
      <c r="K103" s="15">
        <v>5100</v>
      </c>
    </row>
    <row r="104" spans="1:11" x14ac:dyDescent="0.25">
      <c r="A104" s="1"/>
      <c r="B104" s="1"/>
      <c r="C104" s="1"/>
      <c r="D104" s="1" t="s">
        <v>85</v>
      </c>
      <c r="E104" s="3">
        <v>4935.08</v>
      </c>
      <c r="F104" s="3">
        <v>7000</v>
      </c>
      <c r="H104" s="15">
        <f t="shared" si="30"/>
        <v>6580</v>
      </c>
      <c r="I104" s="15">
        <f t="shared" si="31"/>
        <v>-420</v>
      </c>
      <c r="K104" s="15">
        <v>7900</v>
      </c>
    </row>
    <row r="105" spans="1:11" x14ac:dyDescent="0.25">
      <c r="A105" s="1"/>
      <c r="B105" s="1"/>
      <c r="C105" s="1"/>
      <c r="D105" s="1" t="s">
        <v>86</v>
      </c>
      <c r="E105" s="3">
        <v>17771.419999999998</v>
      </c>
      <c r="F105" s="3">
        <v>25000</v>
      </c>
      <c r="H105" s="15">
        <f t="shared" si="30"/>
        <v>23695</v>
      </c>
      <c r="I105" s="15">
        <f t="shared" si="31"/>
        <v>-1305</v>
      </c>
      <c r="K105" s="15">
        <f t="shared" si="32"/>
        <v>23695</v>
      </c>
    </row>
    <row r="106" spans="1:11" x14ac:dyDescent="0.25">
      <c r="A106" s="1"/>
      <c r="B106" s="1"/>
      <c r="C106" s="1"/>
      <c r="D106" s="1" t="s">
        <v>30</v>
      </c>
      <c r="E106" s="3">
        <v>4788.68</v>
      </c>
      <c r="F106" s="3">
        <v>8100</v>
      </c>
      <c r="H106" s="15">
        <f t="shared" si="30"/>
        <v>6385</v>
      </c>
      <c r="I106" s="15">
        <f t="shared" si="31"/>
        <v>-1715</v>
      </c>
      <c r="K106" s="15">
        <f t="shared" si="32"/>
        <v>6385</v>
      </c>
    </row>
    <row r="107" spans="1:11" ht="15.75" thickBot="1" x14ac:dyDescent="0.3">
      <c r="A107" s="1"/>
      <c r="B107" s="1"/>
      <c r="C107" s="1"/>
      <c r="D107" s="1" t="s">
        <v>87</v>
      </c>
      <c r="E107" s="4">
        <v>379.95</v>
      </c>
      <c r="F107" s="4"/>
      <c r="H107" s="17">
        <f t="shared" si="30"/>
        <v>507</v>
      </c>
      <c r="I107" s="17">
        <f t="shared" si="31"/>
        <v>507</v>
      </c>
      <c r="K107" s="17">
        <f t="shared" si="32"/>
        <v>507</v>
      </c>
    </row>
    <row r="108" spans="1:11" x14ac:dyDescent="0.25">
      <c r="A108" s="1"/>
      <c r="B108" s="1"/>
      <c r="C108" s="1" t="s">
        <v>88</v>
      </c>
      <c r="D108" s="1"/>
      <c r="E108" s="3">
        <f>ROUND(SUM(E95:E107),5)</f>
        <v>73278.3</v>
      </c>
      <c r="F108" s="3">
        <f>ROUND(SUM(F95:F107),5)</f>
        <v>87735</v>
      </c>
      <c r="H108" s="18">
        <f>ROUND(SUM(H95:H107),5)</f>
        <v>97706</v>
      </c>
      <c r="I108" s="18">
        <f>ROUND(SUM(I95:I107),5)</f>
        <v>9971</v>
      </c>
      <c r="K108" s="18">
        <f>ROUND(SUM(K95:K107),5)</f>
        <v>134748</v>
      </c>
    </row>
    <row r="109" spans="1:11" x14ac:dyDescent="0.25">
      <c r="A109" s="1"/>
      <c r="B109" s="1"/>
      <c r="C109" s="1" t="s">
        <v>89</v>
      </c>
      <c r="D109" s="1"/>
      <c r="E109" s="3"/>
      <c r="F109" s="3"/>
      <c r="H109" s="18"/>
      <c r="I109" s="18"/>
      <c r="K109" s="18"/>
    </row>
    <row r="110" spans="1:11" x14ac:dyDescent="0.25">
      <c r="A110" s="1"/>
      <c r="B110" s="1"/>
      <c r="C110" s="1"/>
      <c r="D110" s="1" t="s">
        <v>90</v>
      </c>
      <c r="E110" s="3">
        <v>3380.25</v>
      </c>
      <c r="F110" s="3">
        <v>7200</v>
      </c>
      <c r="H110" s="15">
        <v>3380</v>
      </c>
      <c r="I110" s="15">
        <f t="shared" ref="I110:I114" si="33">+H110-F110</f>
        <v>-3820</v>
      </c>
      <c r="K110" s="15"/>
    </row>
    <row r="111" spans="1:11" x14ac:dyDescent="0.25">
      <c r="A111" s="1"/>
      <c r="B111" s="1"/>
      <c r="C111" s="1"/>
      <c r="D111" s="1" t="s">
        <v>25</v>
      </c>
      <c r="E111" s="3">
        <v>267.70999999999998</v>
      </c>
      <c r="F111" s="3">
        <v>550</v>
      </c>
      <c r="H111" s="15">
        <v>268</v>
      </c>
      <c r="I111" s="15">
        <f t="shared" si="33"/>
        <v>-282</v>
      </c>
      <c r="K111" s="15"/>
    </row>
    <row r="112" spans="1:11" x14ac:dyDescent="0.25">
      <c r="A112" s="1"/>
      <c r="B112" s="1"/>
      <c r="C112" s="1"/>
      <c r="D112" s="1" t="s">
        <v>91</v>
      </c>
      <c r="E112" s="3">
        <v>258.60000000000002</v>
      </c>
      <c r="F112" s="3">
        <v>550</v>
      </c>
      <c r="H112" s="15">
        <v>259</v>
      </c>
      <c r="I112" s="15">
        <f t="shared" si="33"/>
        <v>-291</v>
      </c>
      <c r="K112" s="15"/>
    </row>
    <row r="113" spans="1:11" x14ac:dyDescent="0.25">
      <c r="A113" s="1"/>
      <c r="B113" s="1"/>
      <c r="C113" s="1"/>
      <c r="D113" s="1" t="s">
        <v>27</v>
      </c>
      <c r="E113" s="3">
        <v>5.61</v>
      </c>
      <c r="F113" s="3">
        <v>100</v>
      </c>
      <c r="H113" s="15">
        <v>6</v>
      </c>
      <c r="I113" s="15">
        <f t="shared" si="33"/>
        <v>-94</v>
      </c>
      <c r="K113" s="15"/>
    </row>
    <row r="114" spans="1:11" ht="15.75" thickBot="1" x14ac:dyDescent="0.3">
      <c r="A114" s="1"/>
      <c r="B114" s="1"/>
      <c r="C114" s="1"/>
      <c r="D114" s="1" t="s">
        <v>61</v>
      </c>
      <c r="E114" s="4">
        <v>25402.03</v>
      </c>
      <c r="F114" s="4">
        <v>4500</v>
      </c>
      <c r="H114" s="17">
        <v>25402</v>
      </c>
      <c r="I114" s="17">
        <f t="shared" si="33"/>
        <v>20902</v>
      </c>
      <c r="K114" s="17">
        <f>+H114-21000</f>
        <v>4402</v>
      </c>
    </row>
    <row r="115" spans="1:11" x14ac:dyDescent="0.25">
      <c r="A115" s="1"/>
      <c r="B115" s="1"/>
      <c r="C115" s="1" t="s">
        <v>92</v>
      </c>
      <c r="D115" s="1"/>
      <c r="E115" s="3">
        <f>ROUND(SUM(E109:E114),5)</f>
        <v>29314.2</v>
      </c>
      <c r="F115" s="3">
        <f>ROUND(SUM(F109:F114),5)</f>
        <v>12900</v>
      </c>
      <c r="H115" s="18">
        <f>ROUND(SUM(H109:H114),5)</f>
        <v>29315</v>
      </c>
      <c r="I115" s="18">
        <f>ROUND(SUM(I109:I114),5)</f>
        <v>16415</v>
      </c>
      <c r="K115" s="18">
        <f>ROUND(SUM(K109:K114),5)</f>
        <v>4402</v>
      </c>
    </row>
    <row r="116" spans="1:11" x14ac:dyDescent="0.25">
      <c r="A116" s="1"/>
      <c r="B116" s="1"/>
      <c r="C116" s="1" t="s">
        <v>93</v>
      </c>
      <c r="D116" s="1"/>
      <c r="E116" s="3"/>
      <c r="F116" s="3"/>
      <c r="H116" s="18"/>
      <c r="I116" s="18"/>
      <c r="K116" s="18"/>
    </row>
    <row r="117" spans="1:11" x14ac:dyDescent="0.25">
      <c r="A117" s="1"/>
      <c r="B117" s="1"/>
      <c r="C117" s="1"/>
      <c r="D117" s="1" t="s">
        <v>94</v>
      </c>
      <c r="E117" s="3">
        <v>4317.75</v>
      </c>
      <c r="F117" s="3">
        <v>1800</v>
      </c>
      <c r="H117" s="15">
        <f t="shared" ref="H117:H118" si="34">ROUND(+E117/9*12,0)</f>
        <v>5757</v>
      </c>
      <c r="I117" s="15">
        <f t="shared" ref="I117:I118" si="35">+H117-F117</f>
        <v>3957</v>
      </c>
      <c r="K117" s="15">
        <f t="shared" ref="K117:K118" si="36">+H117</f>
        <v>5757</v>
      </c>
    </row>
    <row r="118" spans="1:11" ht="15.75" thickBot="1" x14ac:dyDescent="0.3">
      <c r="A118" s="1"/>
      <c r="B118" s="1"/>
      <c r="C118" s="1"/>
      <c r="D118" s="1" t="s">
        <v>95</v>
      </c>
      <c r="E118" s="4">
        <v>100</v>
      </c>
      <c r="F118" s="4"/>
      <c r="H118" s="17">
        <f t="shared" si="34"/>
        <v>133</v>
      </c>
      <c r="I118" s="17">
        <f t="shared" si="35"/>
        <v>133</v>
      </c>
      <c r="K118" s="17">
        <f t="shared" si="36"/>
        <v>133</v>
      </c>
    </row>
    <row r="119" spans="1:11" x14ac:dyDescent="0.25">
      <c r="A119" s="1"/>
      <c r="B119" s="1"/>
      <c r="C119" s="1" t="s">
        <v>96</v>
      </c>
      <c r="D119" s="1"/>
      <c r="E119" s="3">
        <f>ROUND(SUM(E116:E118),5)</f>
        <v>4417.75</v>
      </c>
      <c r="F119" s="3">
        <f>ROUND(SUM(F116:F118),5)</f>
        <v>1800</v>
      </c>
      <c r="H119" s="18">
        <f>ROUND(SUM(H116:H118),5)</f>
        <v>5890</v>
      </c>
      <c r="I119" s="18">
        <f>ROUND(SUM(I116:I118),5)</f>
        <v>4090</v>
      </c>
      <c r="K119" s="18">
        <f>ROUND(SUM(K116:K118),5)</f>
        <v>5890</v>
      </c>
    </row>
    <row r="120" spans="1:11" x14ac:dyDescent="0.25">
      <c r="A120" s="1"/>
      <c r="B120" s="1"/>
      <c r="C120" s="1" t="s">
        <v>97</v>
      </c>
      <c r="D120" s="1"/>
      <c r="E120" s="3"/>
      <c r="F120" s="3"/>
      <c r="H120" s="18"/>
      <c r="I120" s="18"/>
      <c r="K120" s="18"/>
    </row>
    <row r="121" spans="1:11" x14ac:dyDescent="0.25">
      <c r="A121" s="1"/>
      <c r="B121" s="1"/>
      <c r="C121" s="1"/>
      <c r="D121" s="1" t="s">
        <v>98</v>
      </c>
      <c r="E121" s="3">
        <v>77150.850000000006</v>
      </c>
      <c r="F121" s="3"/>
      <c r="H121" s="15">
        <v>77151</v>
      </c>
      <c r="I121" s="15">
        <f t="shared" ref="I121:I122" si="37">+H121-F121</f>
        <v>77151</v>
      </c>
      <c r="K121" s="15">
        <v>0</v>
      </c>
    </row>
    <row r="122" spans="1:11" ht="15.75" thickBot="1" x14ac:dyDescent="0.3">
      <c r="A122" s="1"/>
      <c r="B122" s="1"/>
      <c r="C122" s="1"/>
      <c r="D122" s="1" t="s">
        <v>99</v>
      </c>
      <c r="E122" s="5">
        <v>2440.36</v>
      </c>
      <c r="F122" s="5">
        <v>3000</v>
      </c>
      <c r="H122" s="15">
        <f t="shared" ref="H122" si="38">ROUND(+E122/9*12,0)</f>
        <v>3254</v>
      </c>
      <c r="I122" s="15">
        <f t="shared" si="37"/>
        <v>254</v>
      </c>
      <c r="K122" s="15">
        <v>0</v>
      </c>
    </row>
    <row r="123" spans="1:11" ht="15.75" thickBot="1" x14ac:dyDescent="0.3">
      <c r="A123" s="1"/>
      <c r="B123" s="1"/>
      <c r="C123" s="1" t="s">
        <v>100</v>
      </c>
      <c r="D123" s="1"/>
      <c r="E123" s="6">
        <f>ROUND(SUM(E120:E122),5)</f>
        <v>79591.210000000006</v>
      </c>
      <c r="F123" s="6">
        <f>ROUND(SUM(F120:F122),5)</f>
        <v>3000</v>
      </c>
      <c r="H123" s="19">
        <f>ROUND(SUM(H120:H122),5)</f>
        <v>80405</v>
      </c>
      <c r="I123" s="19">
        <f>ROUND(SUM(I120:I122),5)</f>
        <v>77405</v>
      </c>
      <c r="K123" s="19">
        <f>ROUND(SUM(K120:K122),5)</f>
        <v>0</v>
      </c>
    </row>
    <row r="124" spans="1:11" ht="15.75" thickBot="1" x14ac:dyDescent="0.3">
      <c r="A124" s="1"/>
      <c r="B124" s="1" t="s">
        <v>101</v>
      </c>
      <c r="C124" s="1"/>
      <c r="D124" s="1"/>
      <c r="E124" s="6">
        <f>ROUND(E24+E41+E47+E57+E61+E65+E80+E84+E89+E94+E108+E115+E119+E123,5)</f>
        <v>1072772.31</v>
      </c>
      <c r="F124" s="6">
        <f>ROUND(F24+F41+F47+F57+F61+F65+F80+F84+F89+F94+F108+F115+F119+F123,5)</f>
        <v>1176915</v>
      </c>
      <c r="H124" s="19">
        <f>ROUND(H24+H41+H47+H57+H61+H65+H80+H84+H89+H94+H108+H115+H119+H123,5)</f>
        <v>1436684</v>
      </c>
      <c r="I124" s="19">
        <f>+H124-F124</f>
        <v>259769</v>
      </c>
      <c r="K124" s="19">
        <f>ROUND(K24+K41+K47+K57+K61+K65+K80+K84+K89+K94+K108+K115+K119+K123,5)</f>
        <v>1985081</v>
      </c>
    </row>
    <row r="125" spans="1:11" s="8" customFormat="1" ht="12" thickBot="1" x14ac:dyDescent="0.25">
      <c r="A125" s="1" t="s">
        <v>102</v>
      </c>
      <c r="B125" s="1"/>
      <c r="C125" s="1"/>
      <c r="D125" s="1"/>
      <c r="E125" s="7">
        <f>ROUND(E23-E124,5)</f>
        <v>70650.69</v>
      </c>
      <c r="F125" s="7">
        <f>ROUND(F23-F124,5)</f>
        <v>26219</v>
      </c>
      <c r="H125" s="20">
        <f>ROUND(H23-H124,5)</f>
        <v>32306</v>
      </c>
      <c r="I125" s="20">
        <f>ROUND(I23-I124,5)</f>
        <v>6087</v>
      </c>
      <c r="K125" s="20">
        <f>ROUND(K23-K124,5)</f>
        <v>182655</v>
      </c>
    </row>
    <row r="126" spans="1:11" ht="15.75" thickTop="1" x14ac:dyDescent="0.25"/>
  </sheetData>
  <pageMargins left="0.7" right="0.7" top="0.75" bottom="0.75" header="0.1" footer="0.3"/>
  <pageSetup orientation="portrait" verticalDpi="300" r:id="rId1"/>
  <headerFooter>
    <oddHeader>&amp;C&amp;"Arial,Bold"&amp;12Caring and Sharing Learning School
2021-2022
Budget</oddHeader>
    <oddFooter>&amp;C&amp;"Arial,Bold"&amp;8 Page &amp;P of &amp;N
&amp;"Arial,Bold"&amp;8 NO ASSURANCE IS PROVIDED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3</xdr:col>
                <xdr:colOff>314325</xdr:colOff>
                <xdr:row>3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3</xdr:col>
                <xdr:colOff>314325</xdr:colOff>
                <xdr:row>3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CARING AND SHARING LEARNING SCHOOL</cp:lastModifiedBy>
  <cp:lastPrinted>2019-08-23T13:06:36Z</cp:lastPrinted>
  <dcterms:created xsi:type="dcterms:W3CDTF">2018-04-23T21:07:47Z</dcterms:created>
  <dcterms:modified xsi:type="dcterms:W3CDTF">2021-08-17T20:49:54Z</dcterms:modified>
</cp:coreProperties>
</file>